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N6694E" sheetId="1" r:id="rId1"/>
    <sheet name="N3547L" sheetId="2" r:id="rId2"/>
    <sheet name="N235ND" sheetId="3" r:id="rId3"/>
    <sheet name="N52993" sheetId="4" r:id="rId4"/>
    <sheet name="N6316S" sheetId="5" r:id="rId5"/>
    <sheet name="N401SS" sheetId="6" r:id="rId6"/>
    <sheet name="N9049H" sheetId="7" r:id="rId7"/>
    <sheet name="N501EL" sheetId="8" r:id="rId8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0" i="8" l="1"/>
  <c r="Y20" i="8" s="1"/>
  <c r="L15" i="8"/>
  <c r="L17" i="8" s="1"/>
  <c r="L19" i="8" s="1"/>
  <c r="L19" i="3"/>
  <c r="Y19" i="3" s="1"/>
  <c r="L14" i="3"/>
  <c r="L16" i="3" s="1"/>
  <c r="L18" i="3" s="1"/>
  <c r="Y20" i="5"/>
  <c r="L21" i="5"/>
  <c r="L21" i="8" l="1"/>
  <c r="L20" i="3"/>
  <c r="L20" i="5"/>
  <c r="L15" i="5"/>
  <c r="L17" i="5" s="1"/>
  <c r="L22" i="6"/>
  <c r="L23" i="6" s="1"/>
  <c r="L17" i="6"/>
  <c r="L19" i="6" s="1"/>
  <c r="L21" i="6" s="1"/>
  <c r="L22" i="7"/>
  <c r="Y22" i="7" s="1"/>
  <c r="L17" i="7"/>
  <c r="L19" i="7" s="1"/>
  <c r="L21" i="7" s="1"/>
  <c r="L19" i="5" l="1"/>
  <c r="Y22" i="6"/>
  <c r="L23" i="7"/>
  <c r="Y22" i="4" l="1"/>
  <c r="L23" i="4"/>
  <c r="L22" i="4"/>
  <c r="L17" i="4"/>
  <c r="L19" i="4" s="1"/>
  <c r="L21" i="4" s="1"/>
  <c r="L22" i="2" l="1"/>
  <c r="Y22" i="2" s="1"/>
  <c r="L22" i="1"/>
  <c r="Y22" i="1" s="1"/>
  <c r="L23" i="2" l="1"/>
  <c r="L23" i="1"/>
  <c r="U12" i="8"/>
  <c r="Y12" i="8" l="1"/>
  <c r="Y14" i="8"/>
  <c r="Y13" i="8"/>
  <c r="U11" i="8"/>
  <c r="Z1" i="8"/>
  <c r="U11" i="7"/>
  <c r="U11" i="6"/>
  <c r="U11" i="5"/>
  <c r="U11" i="4"/>
  <c r="U11" i="3"/>
  <c r="U11" i="2"/>
  <c r="U11" i="1"/>
  <c r="Y21" i="8" l="1"/>
  <c r="L22" i="8" s="1"/>
  <c r="Y33" i="8" s="1"/>
  <c r="Y15" i="8"/>
  <c r="Y17" i="8" s="1"/>
  <c r="Y17" i="7"/>
  <c r="Y16" i="7"/>
  <c r="Y15" i="7"/>
  <c r="Y14" i="7"/>
  <c r="Y13" i="7"/>
  <c r="U13" i="7"/>
  <c r="U12" i="7"/>
  <c r="Y12" i="7" s="1"/>
  <c r="Z1" i="7"/>
  <c r="Z1" i="6"/>
  <c r="Z1" i="5"/>
  <c r="Z1" i="4"/>
  <c r="Z1" i="3"/>
  <c r="Z1" i="2"/>
  <c r="Z1" i="1"/>
  <c r="Y34" i="8" l="1"/>
  <c r="L18" i="8"/>
  <c r="I33" i="8" s="1"/>
  <c r="Y23" i="7"/>
  <c r="L24" i="7" s="1"/>
  <c r="Y35" i="7" s="1"/>
  <c r="Y36" i="7" s="1"/>
  <c r="Y19" i="7"/>
  <c r="L20" i="7" s="1"/>
  <c r="I35" i="7" s="1"/>
  <c r="I36" i="7" s="1"/>
  <c r="U13" i="6"/>
  <c r="Y13" i="6" s="1"/>
  <c r="U12" i="6"/>
  <c r="Y12" i="6" s="1"/>
  <c r="Y17" i="6"/>
  <c r="Y16" i="6"/>
  <c r="Y15" i="6"/>
  <c r="Y14" i="6"/>
  <c r="Y15" i="5"/>
  <c r="Y14" i="5"/>
  <c r="Y13" i="5"/>
  <c r="Y12" i="5"/>
  <c r="Y17" i="4"/>
  <c r="Y16" i="4"/>
  <c r="Y15" i="4"/>
  <c r="Y14" i="4"/>
  <c r="U13" i="4"/>
  <c r="Y13" i="4" s="1"/>
  <c r="U12" i="4"/>
  <c r="Y12" i="4" s="1"/>
  <c r="Y14" i="3"/>
  <c r="Y13" i="3"/>
  <c r="Y12" i="3"/>
  <c r="I34" i="8" l="1"/>
  <c r="Y20" i="3"/>
  <c r="L21" i="3" s="1"/>
  <c r="Y33" i="3" s="1"/>
  <c r="Y21" i="5"/>
  <c r="L22" i="5" s="1"/>
  <c r="Y33" i="5" s="1"/>
  <c r="Y34" i="5" s="1"/>
  <c r="Y23" i="6"/>
  <c r="L24" i="6" s="1"/>
  <c r="Y36" i="6" s="1"/>
  <c r="Y37" i="6" s="1"/>
  <c r="Y23" i="4"/>
  <c r="L24" i="4" s="1"/>
  <c r="Y35" i="4" s="1"/>
  <c r="Y36" i="4" s="1"/>
  <c r="Y19" i="6"/>
  <c r="L20" i="6" s="1"/>
  <c r="I36" i="6" s="1"/>
  <c r="I37" i="6" s="1"/>
  <c r="Y17" i="5"/>
  <c r="L18" i="5" s="1"/>
  <c r="I33" i="5" s="1"/>
  <c r="I34" i="5" s="1"/>
  <c r="Y19" i="4"/>
  <c r="L20" i="4" s="1"/>
  <c r="I35" i="4" s="1"/>
  <c r="I36" i="4" s="1"/>
  <c r="Y16" i="3"/>
  <c r="L17" i="3" s="1"/>
  <c r="L17" i="2"/>
  <c r="L19" i="2" s="1"/>
  <c r="Y16" i="2"/>
  <c r="Y15" i="2"/>
  <c r="Y14" i="2"/>
  <c r="U13" i="2"/>
  <c r="Y13" i="2" s="1"/>
  <c r="U12" i="2"/>
  <c r="Y12" i="2" s="1"/>
  <c r="L17" i="1"/>
  <c r="Y17" i="1" s="1"/>
  <c r="U13" i="1"/>
  <c r="Y13" i="1" s="1"/>
  <c r="U12" i="1"/>
  <c r="Y12" i="1" s="1"/>
  <c r="Y14" i="1"/>
  <c r="Y15" i="1"/>
  <c r="Y16" i="1"/>
  <c r="Y31" i="3" l="1"/>
  <c r="Y32" i="3" s="1"/>
  <c r="Y34" i="3"/>
  <c r="I33" i="3"/>
  <c r="I34" i="3" s="1"/>
  <c r="I31" i="3"/>
  <c r="I32" i="3" s="1"/>
  <c r="Y23" i="2"/>
  <c r="L24" i="2" s="1"/>
  <c r="Y35" i="2" s="1"/>
  <c r="Y36" i="2" s="1"/>
  <c r="L21" i="2"/>
  <c r="Y23" i="1"/>
  <c r="L24" i="1" s="1"/>
  <c r="L19" i="1"/>
  <c r="Y19" i="1"/>
  <c r="Y17" i="2"/>
  <c r="Y19" i="2" s="1"/>
  <c r="L20" i="2" s="1"/>
  <c r="I35" i="2" s="1"/>
  <c r="I36" i="2" s="1"/>
  <c r="Y35" i="1" l="1"/>
  <c r="Y36" i="1" s="1"/>
  <c r="L21" i="1"/>
  <c r="L20" i="1"/>
  <c r="I35" i="1" s="1"/>
  <c r="I36" i="1" s="1"/>
</calcChain>
</file>

<file path=xl/sharedStrings.xml><?xml version="1.0" encoding="utf-8"?>
<sst xmlns="http://schemas.openxmlformats.org/spreadsheetml/2006/main" count="584" uniqueCount="65">
  <si>
    <t>Aircraft Type: C172N</t>
  </si>
  <si>
    <t>Tail #: N6694E</t>
  </si>
  <si>
    <t>Seat Pos</t>
  </si>
  <si>
    <t>Weight</t>
  </si>
  <si>
    <t>0-12</t>
  </si>
  <si>
    <t>Moment</t>
  </si>
  <si>
    <t>Maximum Gross Takeoff Weight:</t>
  </si>
  <si>
    <t>lbs</t>
  </si>
  <si>
    <t>Operating Empty Weight:</t>
  </si>
  <si>
    <t>in</t>
  </si>
  <si>
    <t>in-lb</t>
  </si>
  <si>
    <t>Left Front Seat:</t>
  </si>
  <si>
    <t>Right Front Seat:</t>
  </si>
  <si>
    <t>Rear Seat Passengers:</t>
  </si>
  <si>
    <t>Baggage #1:</t>
  </si>
  <si>
    <t>Baggage #2:</t>
  </si>
  <si>
    <t>Weight Margin:</t>
  </si>
  <si>
    <t>Aircraft Type: C172S</t>
  </si>
  <si>
    <t>Tail #: N3547L</t>
  </si>
  <si>
    <t>Aircraft Type: DA-20</t>
  </si>
  <si>
    <t>Tail #: N235ND</t>
  </si>
  <si>
    <t>Seats:</t>
  </si>
  <si>
    <t>Baggage:</t>
  </si>
  <si>
    <t>Arm</t>
  </si>
  <si>
    <t>Forward</t>
  </si>
  <si>
    <t>Aft</t>
  </si>
  <si>
    <t>Normal Category</t>
  </si>
  <si>
    <t>Utility Category</t>
  </si>
  <si>
    <t>Aircraft Type: C172P</t>
  </si>
  <si>
    <t>Tail #: N52993</t>
  </si>
  <si>
    <t>Tail #: N6316S</t>
  </si>
  <si>
    <t>Aircraft Type: C182P</t>
  </si>
  <si>
    <t>Tail #: N401SS</t>
  </si>
  <si>
    <t>0-18</t>
  </si>
  <si>
    <r>
      <t xml:space="preserve">                      </t>
    </r>
    <r>
      <rPr>
        <b/>
        <sz val="14"/>
        <rFont val="Courier New"/>
        <family val="3"/>
      </rPr>
      <t>Weight &amp; Balance</t>
    </r>
  </si>
  <si>
    <t xml:space="preserve">                      Weight &amp; Balance</t>
  </si>
  <si>
    <t>Aircraft Type: C172M 180HP</t>
  </si>
  <si>
    <t>Aircraft Type: C150G 150HP</t>
  </si>
  <si>
    <t>Tail #: N9049H</t>
  </si>
  <si>
    <t>Aircraft Type: 7ECA Citabria</t>
  </si>
  <si>
    <t>Tail #: N501EL</t>
  </si>
  <si>
    <t>Front Seat:</t>
  </si>
  <si>
    <t>Rear Seat:</t>
  </si>
  <si>
    <t>Aerobatic Category</t>
  </si>
  <si>
    <t>Not for flight planning purposes, information only.</t>
  </si>
  <si>
    <t>0-6</t>
  </si>
  <si>
    <t>Enter All Non-Zero Entries</t>
  </si>
  <si>
    <t>Adjust as necessary</t>
  </si>
  <si>
    <t>Limit has been exceeded!</t>
  </si>
  <si>
    <t>Maximum Usable Fuel</t>
  </si>
  <si>
    <t>Takeoff Fuel in gallons:</t>
  </si>
  <si>
    <t>Takeoff CG:</t>
  </si>
  <si>
    <t>Takeoff Weight:</t>
  </si>
  <si>
    <t>Landing Fuel in gallons:</t>
  </si>
  <si>
    <t>Landing Weight:</t>
  </si>
  <si>
    <t>Landing CG:</t>
  </si>
  <si>
    <t>■</t>
  </si>
  <si>
    <t>Maximum TO Wt @ CG:</t>
  </si>
  <si>
    <t>Maximum Ldg Weight @ CG:</t>
  </si>
  <si>
    <t>Check WT Delta:</t>
  </si>
  <si>
    <t>Please verify all data with POH.</t>
  </si>
  <si>
    <t>Maximum TO Wt @ Fwd CG:</t>
  </si>
  <si>
    <t>Maximum TO Wt @ Aft CG:</t>
  </si>
  <si>
    <t>Max Ldg Weight @ Fwd CG:</t>
  </si>
  <si>
    <t>Max Ldg Weight @ Aft CG: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</si>
</sst>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;[Red]\-[$$-409]#,##0.00"/>
    <numFmt numFmtId="165" formatCode="0.0"/>
  </numFmts>
  <fonts count="12">
    <font>
      <sz val="10"/>
      <name val="Arial"/>
      <family val="2"/>
    </font>
    <font>
      <u/>
      <sz val="10"/>
      <name val="FreeSans"/>
      <family val="2"/>
    </font>
    <font>
      <sz val="10"/>
      <name val="FreeSans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4"/>
      <color rgb="FFFF0000"/>
      <name val="Courier New"/>
      <family val="3"/>
    </font>
    <font>
      <sz val="14"/>
      <color rgb="FFFF0000"/>
      <name val="Courier New"/>
      <family val="3"/>
    </font>
    <font>
      <sz val="14"/>
      <name val="Courier New"/>
      <family val="3"/>
    </font>
    <font>
      <sz val="10"/>
      <color theme="4"/>
      <name val="Courier New"/>
      <family val="3"/>
    </font>
    <font>
      <sz val="10"/>
      <color theme="5"/>
      <name val="Courier New"/>
      <family val="3"/>
    </font>
    <font>
      <sz val="9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 textRotation="90"/>
    </xf>
  </cellStyleXfs>
  <cellXfs count="84">
    <xf numFmtId="0" fontId="0" fillId="0" borderId="0" xfId="0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2" fontId="3" fillId="0" borderId="0" xfId="0" applyNumberFormat="1" applyFont="1" applyAlignment="1" applyProtection="1">
      <alignment horizontal="right" vertical="center"/>
    </xf>
    <xf numFmtId="165" fontId="3" fillId="0" borderId="0" xfId="0" applyNumberFormat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indent="1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right" vertical="center" indent="1"/>
    </xf>
    <xf numFmtId="0" fontId="3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2" fontId="3" fillId="0" borderId="1" xfId="0" applyNumberFormat="1" applyFont="1" applyBorder="1" applyAlignment="1" applyProtection="1">
      <alignment horizontal="right" vertical="center" indent="1"/>
    </xf>
    <xf numFmtId="2" fontId="3" fillId="0" borderId="2" xfId="0" applyNumberFormat="1" applyFont="1" applyBorder="1" applyAlignment="1" applyProtection="1">
      <alignment horizontal="right" vertical="center" indent="1"/>
    </xf>
    <xf numFmtId="2" fontId="3" fillId="0" borderId="3" xfId="0" applyNumberFormat="1" applyFont="1" applyBorder="1" applyAlignment="1" applyProtection="1">
      <alignment horizontal="right" vertical="center" inden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 vertical="center" indent="1"/>
    </xf>
    <xf numFmtId="2" fontId="3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2" fontId="3" fillId="3" borderId="1" xfId="0" applyNumberFormat="1" applyFont="1" applyFill="1" applyBorder="1" applyAlignment="1" applyProtection="1">
      <alignment horizontal="right" vertical="center" indent="1"/>
      <protection locked="0"/>
    </xf>
    <xf numFmtId="2" fontId="3" fillId="3" borderId="2" xfId="0" applyNumberFormat="1" applyFont="1" applyFill="1" applyBorder="1" applyAlignment="1" applyProtection="1">
      <alignment horizontal="right" vertical="center" indent="1"/>
      <protection locked="0"/>
    </xf>
    <xf numFmtId="2" fontId="3" fillId="3" borderId="3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indent="1"/>
    </xf>
    <xf numFmtId="0" fontId="3" fillId="0" borderId="4" xfId="0" applyFont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</xf>
  </cellXfs>
  <cellStyles count="4">
    <cellStyle name="Heading1" xfId="3"/>
    <cellStyle name="Normal" xfId="0" builtinId="0"/>
    <cellStyle name="Result" xfId="1"/>
    <cellStyle name="Result2" xfId="2"/>
  </cellStyles>
  <dxfs count="9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N6694E!$G$31:$G$33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</c:numCache>
            </c:numRef>
          </c:xVal>
          <c:yVal>
            <c:numRef>
              <c:f>N6694E!$C$31:$C$33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N6694E!$K$31:$K$33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N6694E!$C$31:$C$33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N6694E!$G$33:$K$33</c:f>
              <c:numCache>
                <c:formatCode>0.00</c:formatCode>
                <c:ptCount val="5"/>
                <c:pt idx="0">
                  <c:v>38.5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2300</c:v>
              </c:pt>
              <c:pt idx="1">
                <c:v>2300</c:v>
              </c:pt>
              <c:pt idx="2">
                <c:v>2300</c:v>
              </c:pt>
              <c:pt idx="3">
                <c:v>2300</c:v>
              </c:pt>
              <c:pt idx="4">
                <c:v>2300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N6694E!$L$20</c:f>
              <c:numCache>
                <c:formatCode>0.00</c:formatCode>
                <c:ptCount val="1"/>
                <c:pt idx="0">
                  <c:v>39.231253448874902</c:v>
                </c:pt>
              </c:numCache>
            </c:numRef>
          </c:xVal>
          <c:yVal>
            <c:numRef>
              <c:f>N6694E!$L$19</c:f>
              <c:numCache>
                <c:formatCode>0.00</c:formatCode>
                <c:ptCount val="1"/>
                <c:pt idx="0">
                  <c:v>1467.87</c:v>
                </c:pt>
              </c:numCache>
            </c:numRef>
          </c:yVal>
          <c:smooth val="0"/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N6694E!$U$33:$Y$33</c:f>
              <c:numCache>
                <c:formatCode>0.00</c:formatCode>
                <c:ptCount val="5"/>
                <c:pt idx="0">
                  <c:v>35.5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2000</c:v>
              </c:pt>
              <c:pt idx="1">
                <c:v>2000</c:v>
              </c:pt>
              <c:pt idx="2">
                <c:v>2000</c:v>
              </c:pt>
              <c:pt idx="3">
                <c:v>2000</c:v>
              </c:pt>
              <c:pt idx="4">
                <c:v>2000</c:v>
              </c:pt>
            </c:numLit>
          </c:yVal>
          <c:smooth val="0"/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N6694E!$Y$31:$Y$33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N6694E!$Q$31:$Q$33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</c:numCache>
            </c:numRef>
          </c:yVal>
          <c:smooth val="0"/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N6694E!$L$24</c:f>
            </c:numRef>
          </c:xVal>
          <c:yVal>
            <c:numRef>
              <c:f>N6694E!$L$23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161856"/>
        <c:axId val="189163776"/>
      </c:scatterChart>
      <c:valAx>
        <c:axId val="189161856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9163776"/>
        <c:crosses val="autoZero"/>
        <c:crossBetween val="midCat"/>
        <c:majorUnit val="1"/>
      </c:valAx>
      <c:valAx>
        <c:axId val="189163776"/>
        <c:scaling>
          <c:orientation val="minMax"/>
          <c:max val="2400"/>
          <c:min val="1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9161856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N3547L!$G$31:$G$33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41</c:v>
                </c:pt>
              </c:numCache>
            </c:numRef>
          </c:xVal>
          <c:yVal>
            <c:numRef>
              <c:f>N3547L!$C$31:$C$33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N3547L!$K$31:$K$33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N3547L!$C$31:$C$33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N3547L!$G$33:$K$33</c:f>
              <c:numCache>
                <c:formatCode>0.00</c:formatCode>
                <c:ptCount val="5"/>
                <c:pt idx="0">
                  <c:v>41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2550</c:v>
              </c:pt>
              <c:pt idx="1">
                <c:v>2550</c:v>
              </c:pt>
              <c:pt idx="2">
                <c:v>2550</c:v>
              </c:pt>
              <c:pt idx="3">
                <c:v>2550</c:v>
              </c:pt>
              <c:pt idx="4">
                <c:v>2550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N3547L!$L$20</c:f>
              <c:numCache>
                <c:formatCode>0.00</c:formatCode>
                <c:ptCount val="1"/>
                <c:pt idx="0">
                  <c:v>40.349826936115036</c:v>
                </c:pt>
              </c:numCache>
            </c:numRef>
          </c:xVal>
          <c:yVal>
            <c:numRef>
              <c:f>N3547L!$L$19</c:f>
              <c:numCache>
                <c:formatCode>0.00</c:formatCode>
                <c:ptCount val="1"/>
                <c:pt idx="0">
                  <c:v>1681.46</c:v>
                </c:pt>
              </c:numCache>
            </c:numRef>
          </c:yVal>
          <c:smooth val="0"/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N3547L!$U$33:$Y$33</c:f>
              <c:numCache>
                <c:formatCode>0.00</c:formatCode>
                <c:ptCount val="5"/>
                <c:pt idx="0">
                  <c:v>37.5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2200</c:v>
              </c:pt>
              <c:pt idx="1">
                <c:v>2200</c:v>
              </c:pt>
              <c:pt idx="2">
                <c:v>2200</c:v>
              </c:pt>
              <c:pt idx="3">
                <c:v>2200</c:v>
              </c:pt>
              <c:pt idx="4">
                <c:v>2200</c:v>
              </c:pt>
            </c:numLit>
          </c:yVal>
          <c:smooth val="0"/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N3547L!$Y$31:$Y$33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N3547L!$Q$31:$Q$33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2200</c:v>
                </c:pt>
              </c:numCache>
            </c:numRef>
          </c:yVal>
          <c:smooth val="0"/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N3547L!$L$24</c:f>
            </c:numRef>
          </c:xVal>
          <c:yVal>
            <c:numRef>
              <c:f>N3547L!$L$23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79264"/>
        <c:axId val="189581184"/>
      </c:scatterChart>
      <c:valAx>
        <c:axId val="189579264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9581184"/>
        <c:crosses val="autoZero"/>
        <c:crossBetween val="midCat"/>
        <c:majorUnit val="1"/>
      </c:valAx>
      <c:valAx>
        <c:axId val="189581184"/>
        <c:scaling>
          <c:orientation val="minMax"/>
          <c:max val="2600"/>
          <c:min val="16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9579264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N235ND!$G$27:$G$29</c:f>
              <c:numCache>
                <c:formatCode>0.00</c:formatCode>
                <c:ptCount val="3"/>
                <c:pt idx="0">
                  <c:v>7.95</c:v>
                </c:pt>
                <c:pt idx="1">
                  <c:v>7.95</c:v>
                </c:pt>
                <c:pt idx="2" formatCode="General">
                  <c:v>8.07</c:v>
                </c:pt>
              </c:numCache>
            </c:numRef>
          </c:xVal>
          <c:yVal>
            <c:numRef>
              <c:f>N235ND!$C$27:$C$29</c:f>
              <c:numCache>
                <c:formatCode>0</c:formatCode>
                <c:ptCount val="3"/>
                <c:pt idx="0">
                  <c:v>1200</c:v>
                </c:pt>
                <c:pt idx="1">
                  <c:v>1653</c:v>
                </c:pt>
                <c:pt idx="2">
                  <c:v>1764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N235ND!$K$27:$K$29</c:f>
              <c:numCache>
                <c:formatCode>0.00</c:formatCode>
                <c:ptCount val="3"/>
                <c:pt idx="0">
                  <c:v>12.48</c:v>
                </c:pt>
                <c:pt idx="1">
                  <c:v>12.48</c:v>
                </c:pt>
                <c:pt idx="2" formatCode="General">
                  <c:v>12.16</c:v>
                </c:pt>
              </c:numCache>
            </c:numRef>
          </c:xVal>
          <c:yVal>
            <c:numRef>
              <c:f>N235ND!$C$27:$C$29</c:f>
              <c:numCache>
                <c:formatCode>0</c:formatCode>
                <c:ptCount val="3"/>
                <c:pt idx="0">
                  <c:v>1200</c:v>
                </c:pt>
                <c:pt idx="1">
                  <c:v>1653</c:v>
                </c:pt>
                <c:pt idx="2">
                  <c:v>1764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N235ND!$G$29:$K$29</c:f>
              <c:numCache>
                <c:formatCode>General</c:formatCode>
                <c:ptCount val="5"/>
                <c:pt idx="0">
                  <c:v>8.07</c:v>
                </c:pt>
                <c:pt idx="4">
                  <c:v>12.16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1764</c:v>
              </c:pt>
              <c:pt idx="1">
                <c:v>1764</c:v>
              </c:pt>
              <c:pt idx="2">
                <c:v>1764</c:v>
              </c:pt>
              <c:pt idx="3">
                <c:v>1764</c:v>
              </c:pt>
              <c:pt idx="4">
                <c:v>1764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N235ND!$L$17</c:f>
              <c:numCache>
                <c:formatCode>0.00</c:formatCode>
                <c:ptCount val="1"/>
                <c:pt idx="0">
                  <c:v>9.7266322683072044</c:v>
                </c:pt>
              </c:numCache>
            </c:numRef>
          </c:xVal>
          <c:yVal>
            <c:numRef>
              <c:f>N235ND!$L$16</c:f>
              <c:numCache>
                <c:formatCode>0.00</c:formatCode>
                <c:ptCount val="1"/>
                <c:pt idx="0">
                  <c:v>1209.3599999999999</c:v>
                </c:pt>
              </c:numCache>
            </c:numRef>
          </c:yVal>
          <c:smooth val="0"/>
        </c:ser>
        <c:ser>
          <c:idx val="4"/>
          <c:order val="4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N235ND!$L$21</c:f>
            </c:numRef>
          </c:xVal>
          <c:yVal>
            <c:numRef>
              <c:f>N235ND!$L$20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310080"/>
        <c:axId val="189312000"/>
      </c:scatterChart>
      <c:valAx>
        <c:axId val="189310080"/>
        <c:scaling>
          <c:orientation val="minMax"/>
          <c:max val="13"/>
          <c:min val="7"/>
        </c:scaling>
        <c:delete val="0"/>
        <c:axPos val="b"/>
        <c:majorGridlines>
          <c:spPr>
            <a:ln w="19050"/>
          </c:spPr>
        </c:majorGridlines>
        <c:minorGridlines/>
        <c:numFmt formatCode="0" sourceLinked="0"/>
        <c:majorTickMark val="out"/>
        <c:minorTickMark val="none"/>
        <c:tickLblPos val="nextTo"/>
        <c:crossAx val="189312000"/>
        <c:crosses val="autoZero"/>
        <c:crossBetween val="midCat"/>
        <c:majorUnit val="1"/>
      </c:valAx>
      <c:valAx>
        <c:axId val="189312000"/>
        <c:scaling>
          <c:orientation val="minMax"/>
          <c:max val="1800"/>
          <c:min val="1200"/>
        </c:scaling>
        <c:delete val="0"/>
        <c:axPos val="l"/>
        <c:majorGridlines>
          <c:spPr>
            <a:ln w="19050"/>
          </c:spPr>
        </c:majorGridlines>
        <c:minorGridlines/>
        <c:numFmt formatCode="0" sourceLinked="1"/>
        <c:majorTickMark val="out"/>
        <c:minorTickMark val="none"/>
        <c:tickLblPos val="nextTo"/>
        <c:crossAx val="189310080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'N52993'!$G$31:$G$33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39.5</c:v>
                </c:pt>
              </c:numCache>
            </c:numRef>
          </c:xVal>
          <c:yVal>
            <c:numRef>
              <c:f>'N52993'!$C$31:$C$33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2400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'N52993'!$K$31:$K$33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'N52993'!$C$31:$C$33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2400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'N52993'!$G$33:$K$33</c:f>
              <c:numCache>
                <c:formatCode>0.00</c:formatCode>
                <c:ptCount val="5"/>
                <c:pt idx="0">
                  <c:v>39.5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2400</c:v>
              </c:pt>
              <c:pt idx="1">
                <c:v>2400</c:v>
              </c:pt>
              <c:pt idx="2">
                <c:v>2400</c:v>
              </c:pt>
              <c:pt idx="3">
                <c:v>2400</c:v>
              </c:pt>
              <c:pt idx="4">
                <c:v>2400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'N52993'!$L$20</c:f>
              <c:numCache>
                <c:formatCode>0.00</c:formatCode>
                <c:ptCount val="1"/>
                <c:pt idx="0">
                  <c:v>39.063552776756154</c:v>
                </c:pt>
              </c:numCache>
            </c:numRef>
          </c:xVal>
          <c:yVal>
            <c:numRef>
              <c:f>'N52993'!$L$19</c:f>
              <c:numCache>
                <c:formatCode>0.00</c:formatCode>
                <c:ptCount val="1"/>
                <c:pt idx="0">
                  <c:v>1495.45</c:v>
                </c:pt>
              </c:numCache>
            </c:numRef>
          </c:yVal>
          <c:smooth val="0"/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'N52993'!$U$33:$Y$33</c:f>
              <c:numCache>
                <c:formatCode>0.00</c:formatCode>
                <c:ptCount val="5"/>
                <c:pt idx="0">
                  <c:v>36.5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2100</c:v>
              </c:pt>
              <c:pt idx="1">
                <c:v>2100</c:v>
              </c:pt>
              <c:pt idx="2">
                <c:v>2100</c:v>
              </c:pt>
              <c:pt idx="3">
                <c:v>2100</c:v>
              </c:pt>
              <c:pt idx="4">
                <c:v>2100</c:v>
              </c:pt>
            </c:numLit>
          </c:yVal>
          <c:smooth val="0"/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'N52993'!$Y$31:$Y$33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'N52993'!$Q$31:$Q$33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</c:numCache>
            </c:numRef>
          </c:yVal>
          <c:smooth val="0"/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'N52993'!$L$24</c:f>
            </c:numRef>
          </c:xVal>
          <c:yVal>
            <c:numRef>
              <c:f>'N52993'!$L$23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74560"/>
        <c:axId val="189876480"/>
      </c:scatterChart>
      <c:valAx>
        <c:axId val="189874560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9876480"/>
        <c:crosses val="autoZero"/>
        <c:crossBetween val="midCat"/>
        <c:majorUnit val="1"/>
      </c:valAx>
      <c:valAx>
        <c:axId val="189876480"/>
        <c:scaling>
          <c:orientation val="minMax"/>
          <c:max val="2500"/>
          <c:min val="15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9874560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N6316S!$G$29:$G$31</c:f>
              <c:numCache>
                <c:formatCode>0.00</c:formatCode>
                <c:ptCount val="3"/>
                <c:pt idx="0">
                  <c:v>31.5</c:v>
                </c:pt>
                <c:pt idx="1">
                  <c:v>31.5</c:v>
                </c:pt>
                <c:pt idx="2">
                  <c:v>32.9</c:v>
                </c:pt>
              </c:numCache>
            </c:numRef>
          </c:xVal>
          <c:yVal>
            <c:numRef>
              <c:f>N6316S!$C$29:$C$31</c:f>
              <c:numCache>
                <c:formatCode>0</c:formatCode>
                <c:ptCount val="3"/>
                <c:pt idx="0">
                  <c:v>1150</c:v>
                </c:pt>
                <c:pt idx="1">
                  <c:v>1250</c:v>
                </c:pt>
                <c:pt idx="2">
                  <c:v>1600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N6316S!$K$29:$K$31</c:f>
              <c:numCache>
                <c:formatCode>0.00</c:formatCode>
                <c:ptCount val="3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</c:numCache>
            </c:numRef>
          </c:xVal>
          <c:yVal>
            <c:numRef>
              <c:f>N6316S!$C$29:$C$31</c:f>
              <c:numCache>
                <c:formatCode>0</c:formatCode>
                <c:ptCount val="3"/>
                <c:pt idx="0">
                  <c:v>1150</c:v>
                </c:pt>
                <c:pt idx="1">
                  <c:v>1250</c:v>
                </c:pt>
                <c:pt idx="2">
                  <c:v>1600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N6316S!$G$31:$K$31</c:f>
              <c:numCache>
                <c:formatCode>0.00</c:formatCode>
                <c:ptCount val="5"/>
                <c:pt idx="0">
                  <c:v>32.9</c:v>
                </c:pt>
                <c:pt idx="4">
                  <c:v>37.5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1600</c:v>
              </c:pt>
              <c:pt idx="1">
                <c:v>1600</c:v>
              </c:pt>
              <c:pt idx="2">
                <c:v>1600</c:v>
              </c:pt>
              <c:pt idx="3">
                <c:v>1600</c:v>
              </c:pt>
              <c:pt idx="4">
                <c:v>1600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N6316S!$L$18</c:f>
              <c:numCache>
                <c:formatCode>0.00</c:formatCode>
                <c:ptCount val="1"/>
                <c:pt idx="0">
                  <c:v>31.635177417136571</c:v>
                </c:pt>
              </c:numCache>
            </c:numRef>
          </c:xVal>
          <c:yVal>
            <c:numRef>
              <c:f>N6316S!$L$17</c:f>
              <c:numCache>
                <c:formatCode>0.00</c:formatCode>
                <c:ptCount val="1"/>
                <c:pt idx="0">
                  <c:v>1163.3599999999999</c:v>
                </c:pt>
              </c:numCache>
            </c:numRef>
          </c:yVal>
          <c:smooth val="0"/>
        </c:ser>
        <c:ser>
          <c:idx val="4"/>
          <c:order val="4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N6316S!$L$22</c:f>
            </c:numRef>
          </c:xVal>
          <c:yVal>
            <c:numRef>
              <c:f>N6316S!$L$21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495168"/>
        <c:axId val="189505536"/>
      </c:scatterChart>
      <c:valAx>
        <c:axId val="189495168"/>
        <c:scaling>
          <c:orientation val="minMax"/>
          <c:max val="38"/>
          <c:min val="31"/>
        </c:scaling>
        <c:delete val="0"/>
        <c:axPos val="b"/>
        <c:majorGridlines>
          <c:spPr>
            <a:ln w="19050"/>
          </c:spPr>
        </c:majorGridlines>
        <c:minorGridlines/>
        <c:numFmt formatCode="0" sourceLinked="0"/>
        <c:majorTickMark val="out"/>
        <c:minorTickMark val="none"/>
        <c:tickLblPos val="nextTo"/>
        <c:crossAx val="189505536"/>
        <c:crosses val="autoZero"/>
        <c:crossBetween val="midCat"/>
        <c:majorUnit val="1"/>
      </c:valAx>
      <c:valAx>
        <c:axId val="189505536"/>
        <c:scaling>
          <c:orientation val="minMax"/>
          <c:max val="1700"/>
          <c:min val="1100"/>
        </c:scaling>
        <c:delete val="0"/>
        <c:axPos val="l"/>
        <c:majorGridlines>
          <c:spPr>
            <a:ln w="19050"/>
          </c:spPr>
        </c:majorGridlines>
        <c:minorGridlines/>
        <c:numFmt formatCode="0" sourceLinked="1"/>
        <c:majorTickMark val="out"/>
        <c:minorTickMark val="none"/>
        <c:tickLblPos val="nextTo"/>
        <c:crossAx val="189495168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N401SS!$G$31:$G$34</c:f>
              <c:numCache>
                <c:formatCode>0.00</c:formatCode>
                <c:ptCount val="4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40.9</c:v>
                </c:pt>
              </c:numCache>
            </c:numRef>
          </c:xVal>
          <c:yVal>
            <c:numRef>
              <c:f>N401SS!$C$31:$C$34</c:f>
              <c:numCache>
                <c:formatCode>0</c:formatCode>
                <c:ptCount val="4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3100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N401SS!$K$31:$K$34</c:f>
              <c:numCache>
                <c:formatCode>0.00</c:formatCode>
                <c:ptCount val="4"/>
                <c:pt idx="0">
                  <c:v>48.5</c:v>
                </c:pt>
                <c:pt idx="1">
                  <c:v>48.5</c:v>
                </c:pt>
                <c:pt idx="2">
                  <c:v>48.5</c:v>
                </c:pt>
                <c:pt idx="3">
                  <c:v>48.5</c:v>
                </c:pt>
              </c:numCache>
            </c:numRef>
          </c:xVal>
          <c:yVal>
            <c:numRef>
              <c:f>N401SS!$C$31:$C$34</c:f>
              <c:numCache>
                <c:formatCode>0</c:formatCode>
                <c:ptCount val="4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3100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N401SS!$G$34:$K$34</c:f>
              <c:numCache>
                <c:formatCode>0.00</c:formatCode>
                <c:ptCount val="5"/>
                <c:pt idx="0">
                  <c:v>40.9</c:v>
                </c:pt>
                <c:pt idx="4">
                  <c:v>48.5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3100</c:v>
              </c:pt>
              <c:pt idx="1">
                <c:v>3100</c:v>
              </c:pt>
              <c:pt idx="2">
                <c:v>3100</c:v>
              </c:pt>
              <c:pt idx="3">
                <c:v>3100</c:v>
              </c:pt>
              <c:pt idx="4">
                <c:v>3100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N401SS!$L$20</c:f>
              <c:numCache>
                <c:formatCode>0.00</c:formatCode>
                <c:ptCount val="1"/>
                <c:pt idx="0">
                  <c:v>35.924960325194199</c:v>
                </c:pt>
              </c:numCache>
            </c:numRef>
          </c:xVal>
          <c:yVal>
            <c:numRef>
              <c:f>N401SS!$L$19</c:f>
              <c:numCache>
                <c:formatCode>0.00</c:formatCode>
                <c:ptCount val="1"/>
                <c:pt idx="0">
                  <c:v>1795.85</c:v>
                </c:pt>
              </c:numCache>
            </c:numRef>
          </c:yVal>
          <c:smooth val="0"/>
        </c:ser>
        <c:ser>
          <c:idx val="4"/>
          <c:order val="4"/>
          <c:tx>
            <c:v>Max Ldg Wt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N401SS!$G$33:$K$33</c:f>
              <c:numCache>
                <c:formatCode>0.00</c:formatCode>
                <c:ptCount val="5"/>
                <c:pt idx="0">
                  <c:v>39.5</c:v>
                </c:pt>
                <c:pt idx="4">
                  <c:v>48.5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2950</c:v>
              </c:pt>
              <c:pt idx="1">
                <c:v>2950</c:v>
              </c:pt>
              <c:pt idx="2">
                <c:v>2950</c:v>
              </c:pt>
              <c:pt idx="3">
                <c:v>2950</c:v>
              </c:pt>
              <c:pt idx="4">
                <c:v>2950</c:v>
              </c:pt>
            </c:numLit>
          </c:yVal>
          <c:smooth val="0"/>
        </c:ser>
        <c:ser>
          <c:idx val="5"/>
          <c:order val="5"/>
          <c:tx>
            <c:v>Landing CG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N401SS!$L$24</c:f>
            </c:numRef>
          </c:xVal>
          <c:yVal>
            <c:numRef>
              <c:f>N401SS!$L$23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97952"/>
        <c:axId val="189612416"/>
      </c:scatterChart>
      <c:valAx>
        <c:axId val="189597952"/>
        <c:scaling>
          <c:orientation val="minMax"/>
          <c:max val="49"/>
          <c:min val="32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9612416"/>
        <c:crosses val="autoZero"/>
        <c:crossBetween val="midCat"/>
        <c:majorUnit val="1"/>
      </c:valAx>
      <c:valAx>
        <c:axId val="189612416"/>
        <c:scaling>
          <c:orientation val="minMax"/>
          <c:max val="3200"/>
          <c:min val="18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9597952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N9049H!$G$31:$G$33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</c:numCache>
            </c:numRef>
          </c:xVal>
          <c:yVal>
            <c:numRef>
              <c:f>N9049H!$C$31:$C$33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N9049H!$K$31:$K$33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N9049H!$C$31:$C$33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N9049H!$G$33:$K$33</c:f>
              <c:numCache>
                <c:formatCode>0.00</c:formatCode>
                <c:ptCount val="5"/>
                <c:pt idx="0">
                  <c:v>38.5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2300</c:v>
              </c:pt>
              <c:pt idx="1">
                <c:v>2300</c:v>
              </c:pt>
              <c:pt idx="2">
                <c:v>2300</c:v>
              </c:pt>
              <c:pt idx="3">
                <c:v>2300</c:v>
              </c:pt>
              <c:pt idx="4">
                <c:v>2300</c:v>
              </c:pt>
            </c:numLit>
          </c:yVal>
          <c:smooth val="0"/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N9049H!$L$20</c:f>
              <c:numCache>
                <c:formatCode>0.00</c:formatCode>
                <c:ptCount val="1"/>
                <c:pt idx="0">
                  <c:v>37.998520739630187</c:v>
                </c:pt>
              </c:numCache>
            </c:numRef>
          </c:xVal>
          <c:yVal>
            <c:numRef>
              <c:f>N9049H!$L$19</c:f>
              <c:numCache>
                <c:formatCode>0.00</c:formatCode>
                <c:ptCount val="1"/>
                <c:pt idx="0">
                  <c:v>1500.75</c:v>
                </c:pt>
              </c:numCache>
            </c:numRef>
          </c:yVal>
          <c:smooth val="0"/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N9049H!$U$33:$Y$33</c:f>
              <c:numCache>
                <c:formatCode>0.00</c:formatCode>
                <c:ptCount val="5"/>
                <c:pt idx="0">
                  <c:v>35.5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2000</c:v>
              </c:pt>
              <c:pt idx="1">
                <c:v>2000</c:v>
              </c:pt>
              <c:pt idx="2">
                <c:v>2000</c:v>
              </c:pt>
              <c:pt idx="3">
                <c:v>2000</c:v>
              </c:pt>
              <c:pt idx="4">
                <c:v>2000</c:v>
              </c:pt>
            </c:numLit>
          </c:yVal>
          <c:smooth val="0"/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N9049H!$Y$31:$Y$33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N9049H!$Q$31:$Q$33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</c:numCache>
            </c:numRef>
          </c:yVal>
          <c:smooth val="0"/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N9049H!$L$24</c:f>
            </c:numRef>
          </c:xVal>
          <c:yVal>
            <c:numRef>
              <c:f>N9049H!$L$23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40544"/>
        <c:axId val="189742464"/>
      </c:scatterChart>
      <c:valAx>
        <c:axId val="189740544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9742464"/>
        <c:crosses val="autoZero"/>
        <c:crossBetween val="midCat"/>
        <c:majorUnit val="1"/>
      </c:valAx>
      <c:valAx>
        <c:axId val="189742464"/>
        <c:scaling>
          <c:orientation val="minMax"/>
          <c:max val="2500"/>
          <c:min val="15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9740544"/>
        <c:crosses val="autoZero"/>
        <c:crossBetween val="midCat"/>
        <c:majorUnit val="10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N501EL!$G$29:$G$31</c:f>
              <c:numCache>
                <c:formatCode>0.00</c:formatCode>
                <c:ptCount val="3"/>
                <c:pt idx="0">
                  <c:v>10.5</c:v>
                </c:pt>
                <c:pt idx="1">
                  <c:v>10.5</c:v>
                </c:pt>
                <c:pt idx="2">
                  <c:v>14.2</c:v>
                </c:pt>
              </c:numCache>
            </c:numRef>
          </c:xVal>
          <c:yVal>
            <c:numRef>
              <c:f>N501EL!$C$29:$C$31</c:f>
              <c:numCache>
                <c:formatCode>0</c:formatCode>
                <c:ptCount val="3"/>
                <c:pt idx="0">
                  <c:v>1200</c:v>
                </c:pt>
                <c:pt idx="1">
                  <c:v>1325</c:v>
                </c:pt>
                <c:pt idx="2">
                  <c:v>1750</c:v>
                </c:pt>
              </c:numCache>
            </c:numRef>
          </c:yVal>
          <c:smooth val="0"/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N501EL!$K$29:$K$31</c:f>
              <c:numCache>
                <c:formatCode>0.00</c:formatCode>
                <c:ptCount val="3"/>
                <c:pt idx="0">
                  <c:v>19.2</c:v>
                </c:pt>
                <c:pt idx="1">
                  <c:v>19.2</c:v>
                </c:pt>
                <c:pt idx="2">
                  <c:v>19.2</c:v>
                </c:pt>
              </c:numCache>
            </c:numRef>
          </c:xVal>
          <c:yVal>
            <c:numRef>
              <c:f>N501EL!$C$29:$C$31</c:f>
              <c:numCache>
                <c:formatCode>0</c:formatCode>
                <c:ptCount val="3"/>
                <c:pt idx="0">
                  <c:v>1200</c:v>
                </c:pt>
                <c:pt idx="1">
                  <c:v>1325</c:v>
                </c:pt>
                <c:pt idx="2">
                  <c:v>1750</c:v>
                </c:pt>
              </c:numCache>
            </c:numRef>
          </c:yVal>
          <c:smooth val="0"/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N501EL!$G$31:$K$31</c:f>
              <c:numCache>
                <c:formatCode>0.00</c:formatCode>
                <c:ptCount val="5"/>
                <c:pt idx="0">
                  <c:v>14.2</c:v>
                </c:pt>
                <c:pt idx="4">
                  <c:v>19.2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1750</c:v>
              </c:pt>
              <c:pt idx="1">
                <c:v>1750</c:v>
              </c:pt>
              <c:pt idx="2">
                <c:v>1750</c:v>
              </c:pt>
              <c:pt idx="3">
                <c:v>1750</c:v>
              </c:pt>
              <c:pt idx="4">
                <c:v>1750</c:v>
              </c:pt>
            </c:numLit>
          </c:yVal>
          <c:smooth val="0"/>
        </c:ser>
        <c:ser>
          <c:idx val="5"/>
          <c:order val="3"/>
          <c:tx>
            <c:v>Aerobatic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N501EL!$Y$29:$Y$31</c:f>
              <c:numCache>
                <c:formatCode>0.00</c:formatCode>
                <c:ptCount val="3"/>
                <c:pt idx="0">
                  <c:v>16.3</c:v>
                </c:pt>
                <c:pt idx="1">
                  <c:v>16.3</c:v>
                </c:pt>
                <c:pt idx="2">
                  <c:v>16.3</c:v>
                </c:pt>
              </c:numCache>
            </c:numRef>
          </c:xVal>
          <c:yVal>
            <c:numRef>
              <c:f>N501EL!$Q$29:$Q$31</c:f>
              <c:numCache>
                <c:formatCode>0</c:formatCode>
                <c:ptCount val="3"/>
                <c:pt idx="0">
                  <c:v>1200</c:v>
                </c:pt>
                <c:pt idx="1">
                  <c:v>1325</c:v>
                </c:pt>
                <c:pt idx="2">
                  <c:v>1750</c:v>
                </c:pt>
              </c:numCache>
            </c:numRef>
          </c:yVal>
          <c:smooth val="0"/>
        </c:ser>
        <c:ser>
          <c:idx val="3"/>
          <c:order val="4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N501EL!$L$18</c:f>
              <c:numCache>
                <c:formatCode>0.00</c:formatCode>
                <c:ptCount val="1"/>
                <c:pt idx="0">
                  <c:v>11.480979020979021</c:v>
                </c:pt>
              </c:numCache>
            </c:numRef>
          </c:xVal>
          <c:yVal>
            <c:numRef>
              <c:f>N501EL!$L$17</c:f>
              <c:numCache>
                <c:formatCode>0.00</c:formatCode>
                <c:ptCount val="1"/>
                <c:pt idx="0">
                  <c:v>1144</c:v>
                </c:pt>
              </c:numCache>
            </c:numRef>
          </c:yVal>
          <c:smooth val="0"/>
        </c:ser>
        <c:ser>
          <c:idx val="4"/>
          <c:order val="5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N501EL!$L$22</c:f>
            </c:numRef>
          </c:xVal>
          <c:yVal>
            <c:numRef>
              <c:f>N501EL!$L$21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099840"/>
        <c:axId val="190101760"/>
      </c:scatterChart>
      <c:valAx>
        <c:axId val="190099840"/>
        <c:scaling>
          <c:orientation val="minMax"/>
          <c:max val="20"/>
          <c:min val="9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90101760"/>
        <c:crosses val="autoZero"/>
        <c:crossBetween val="midCat"/>
        <c:majorUnit val="1"/>
      </c:valAx>
      <c:valAx>
        <c:axId val="190101760"/>
        <c:scaling>
          <c:orientation val="minMax"/>
          <c:max val="1800"/>
          <c:min val="11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0099840"/>
        <c:crosses val="autoZero"/>
        <c:crossBetween val="midCat"/>
        <c:majorUnit val="5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26</xdr:row>
      <xdr:rowOff>9525</xdr:rowOff>
    </xdr:from>
    <xdr:to>
      <xdr:col>28</xdr:col>
      <xdr:colOff>161924</xdr:colOff>
      <xdr:row>40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47625</xdr:rowOff>
    </xdr:from>
    <xdr:to>
      <xdr:col>7</xdr:col>
      <xdr:colOff>161925</xdr:colOff>
      <xdr:row>4</xdr:row>
      <xdr:rowOff>8763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1495425" cy="837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26</xdr:row>
      <xdr:rowOff>9526</xdr:rowOff>
    </xdr:from>
    <xdr:to>
      <xdr:col>28</xdr:col>
      <xdr:colOff>190500</xdr:colOff>
      <xdr:row>40</xdr:row>
      <xdr:rowOff>9526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19050</xdr:rowOff>
    </xdr:from>
    <xdr:to>
      <xdr:col>6</xdr:col>
      <xdr:colOff>152400</xdr:colOff>
      <xdr:row>3</xdr:row>
      <xdr:rowOff>215324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"/>
          <a:ext cx="1285875" cy="853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47625</xdr:rowOff>
    </xdr:from>
    <xdr:to>
      <xdr:col>29</xdr:col>
      <xdr:colOff>95249</xdr:colOff>
      <xdr:row>39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152401</xdr:colOff>
      <xdr:row>0</xdr:row>
      <xdr:rowOff>57150</xdr:rowOff>
    </xdr:from>
    <xdr:to>
      <xdr:col>5</xdr:col>
      <xdr:colOff>109600</xdr:colOff>
      <xdr:row>4</xdr:row>
      <xdr:rowOff>19050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69"/>
        <a:stretch/>
      </xdr:blipFill>
      <xdr:spPr>
        <a:xfrm>
          <a:off x="152401" y="57150"/>
          <a:ext cx="1033524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26</xdr:row>
      <xdr:rowOff>0</xdr:rowOff>
    </xdr:from>
    <xdr:to>
      <xdr:col>28</xdr:col>
      <xdr:colOff>180975</xdr:colOff>
      <xdr:row>39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47626</xdr:rowOff>
    </xdr:from>
    <xdr:to>
      <xdr:col>5</xdr:col>
      <xdr:colOff>200024</xdr:colOff>
      <xdr:row>4</xdr:row>
      <xdr:rowOff>14288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6"/>
          <a:ext cx="1123949" cy="8429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47625</xdr:rowOff>
    </xdr:from>
    <xdr:to>
      <xdr:col>28</xdr:col>
      <xdr:colOff>180975</xdr:colOff>
      <xdr:row>40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142876</xdr:colOff>
      <xdr:row>0</xdr:row>
      <xdr:rowOff>28575</xdr:rowOff>
    </xdr:from>
    <xdr:to>
      <xdr:col>6</xdr:col>
      <xdr:colOff>142875</xdr:colOff>
      <xdr:row>4</xdr:row>
      <xdr:rowOff>5774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8575"/>
          <a:ext cx="1285874" cy="853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26</xdr:row>
      <xdr:rowOff>19050</xdr:rowOff>
    </xdr:from>
    <xdr:to>
      <xdr:col>28</xdr:col>
      <xdr:colOff>180975</xdr:colOff>
      <xdr:row>40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161927</xdr:colOff>
      <xdr:row>0</xdr:row>
      <xdr:rowOff>47626</xdr:rowOff>
    </xdr:from>
    <xdr:to>
      <xdr:col>6</xdr:col>
      <xdr:colOff>138874</xdr:colOff>
      <xdr:row>4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7" y="47626"/>
          <a:ext cx="1262822" cy="8381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26</xdr:row>
      <xdr:rowOff>19050</xdr:rowOff>
    </xdr:from>
    <xdr:to>
      <xdr:col>28</xdr:col>
      <xdr:colOff>180974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161926</xdr:colOff>
      <xdr:row>0</xdr:row>
      <xdr:rowOff>47626</xdr:rowOff>
    </xdr:from>
    <xdr:to>
      <xdr:col>5</xdr:col>
      <xdr:colOff>203199</xdr:colOff>
      <xdr:row>4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47626"/>
          <a:ext cx="1117598" cy="8381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24</xdr:row>
      <xdr:rowOff>66675</xdr:rowOff>
    </xdr:from>
    <xdr:to>
      <xdr:col>29</xdr:col>
      <xdr:colOff>0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171451</xdr:colOff>
      <xdr:row>0</xdr:row>
      <xdr:rowOff>28576</xdr:rowOff>
    </xdr:from>
    <xdr:to>
      <xdr:col>6</xdr:col>
      <xdr:colOff>9525</xdr:colOff>
      <xdr:row>3</xdr:row>
      <xdr:rowOff>214313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28576"/>
          <a:ext cx="1123949" cy="842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4"/>
  <sheetViews>
    <sheetView showGridLines="0" tabSelected="1" zoomScaleNormal="10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5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64">
        <f ca="1">TODAY()</f>
        <v>44240</v>
      </c>
      <c r="AA1" s="44"/>
      <c r="AB1" s="44"/>
      <c r="AC1" s="44"/>
      <c r="AD1" s="44"/>
    </row>
    <row r="2" spans="1:63" ht="17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5" spans="1:63" ht="17.25" customHeight="1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9" t="s">
        <v>1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6" t="s">
        <v>46</v>
      </c>
      <c r="B7" s="76"/>
      <c r="C7" s="76"/>
      <c r="D7" s="76"/>
      <c r="E7" s="76"/>
      <c r="F7" s="76"/>
      <c r="G7" s="76"/>
      <c r="H7" s="76"/>
      <c r="I7" s="76"/>
      <c r="J7" s="76"/>
      <c r="K7" s="77"/>
      <c r="L7" s="74"/>
      <c r="M7" s="75"/>
      <c r="S7" s="58"/>
      <c r="T7" s="59"/>
      <c r="U7" s="51" t="s">
        <v>47</v>
      </c>
      <c r="V7" s="57"/>
      <c r="W7" s="57"/>
      <c r="X7" s="57"/>
      <c r="Y7" s="57"/>
      <c r="Z7" s="57"/>
      <c r="AA7" s="57"/>
      <c r="AB7" s="57"/>
      <c r="AC7" s="57"/>
      <c r="AD7" s="57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23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23"/>
      <c r="F9" s="23"/>
      <c r="G9" s="23"/>
      <c r="I9" s="23"/>
      <c r="L9" s="71" t="s">
        <v>3</v>
      </c>
      <c r="M9" s="71"/>
      <c r="N9" s="71"/>
      <c r="O9" s="71"/>
      <c r="R9" s="44" t="s">
        <v>2</v>
      </c>
      <c r="S9" s="44"/>
      <c r="T9" s="44"/>
      <c r="U9" s="44" t="s">
        <v>23</v>
      </c>
      <c r="V9" s="44"/>
      <c r="W9" s="44"/>
      <c r="Y9" s="44" t="s">
        <v>5</v>
      </c>
      <c r="Z9" s="44"/>
      <c r="AA9" s="44"/>
      <c r="AB9" s="4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2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5"/>
      <c r="L10" s="46">
        <v>2300</v>
      </c>
      <c r="M10" s="47"/>
      <c r="N10" s="47"/>
      <c r="O10" s="48"/>
      <c r="P10" s="57" t="s">
        <v>7</v>
      </c>
      <c r="Q10" s="57"/>
      <c r="R10" s="44" t="s">
        <v>4</v>
      </c>
      <c r="S10" s="44"/>
      <c r="T10" s="4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5"/>
      <c r="L11" s="46">
        <v>1467.87</v>
      </c>
      <c r="M11" s="47"/>
      <c r="N11" s="47"/>
      <c r="O11" s="48"/>
      <c r="P11" s="57" t="s">
        <v>7</v>
      </c>
      <c r="Q11" s="57"/>
      <c r="S11" s="13"/>
      <c r="T11" s="13"/>
      <c r="U11" s="46">
        <f>Y11/L11</f>
        <v>39.231253448874902</v>
      </c>
      <c r="V11" s="47"/>
      <c r="W11" s="48"/>
      <c r="X11" s="3" t="s">
        <v>9</v>
      </c>
      <c r="Y11" s="46">
        <v>57586.38</v>
      </c>
      <c r="Z11" s="47"/>
      <c r="AA11" s="47"/>
      <c r="AB11" s="48"/>
      <c r="AC11" s="44" t="s">
        <v>10</v>
      </c>
      <c r="AD11" s="4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2" t="s">
        <v>11</v>
      </c>
      <c r="B12" s="42"/>
      <c r="C12" s="42"/>
      <c r="D12" s="42"/>
      <c r="E12" s="42"/>
      <c r="F12" s="42"/>
      <c r="G12" s="42"/>
      <c r="H12" s="42"/>
      <c r="I12" s="42"/>
      <c r="J12" s="42"/>
      <c r="K12" s="45"/>
      <c r="L12" s="66"/>
      <c r="M12" s="67"/>
      <c r="N12" s="67"/>
      <c r="O12" s="68"/>
      <c r="P12" s="57" t="s">
        <v>7</v>
      </c>
      <c r="Q12" s="57"/>
      <c r="R12" s="72">
        <v>3</v>
      </c>
      <c r="S12" s="73"/>
      <c r="T12" s="73"/>
      <c r="U12" s="46">
        <f>34+R12</f>
        <v>37</v>
      </c>
      <c r="V12" s="47"/>
      <c r="W12" s="48"/>
      <c r="X12" s="3" t="s">
        <v>9</v>
      </c>
      <c r="Y12" s="46">
        <f t="shared" ref="Y12:Y17" si="0">L12*U12</f>
        <v>0</v>
      </c>
      <c r="Z12" s="47"/>
      <c r="AA12" s="47"/>
      <c r="AB12" s="48"/>
      <c r="AC12" s="44" t="s">
        <v>10</v>
      </c>
      <c r="AD12" s="4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2" t="s">
        <v>12</v>
      </c>
      <c r="B13" s="42"/>
      <c r="C13" s="42"/>
      <c r="D13" s="42"/>
      <c r="E13" s="42"/>
      <c r="F13" s="42"/>
      <c r="G13" s="42"/>
      <c r="H13" s="42"/>
      <c r="I13" s="42"/>
      <c r="J13" s="42"/>
      <c r="K13" s="45"/>
      <c r="L13" s="66"/>
      <c r="M13" s="67"/>
      <c r="N13" s="67"/>
      <c r="O13" s="68"/>
      <c r="P13" s="57" t="s">
        <v>7</v>
      </c>
      <c r="Q13" s="57"/>
      <c r="R13" s="72">
        <v>3</v>
      </c>
      <c r="S13" s="73"/>
      <c r="T13" s="73"/>
      <c r="U13" s="46">
        <f>34+R13</f>
        <v>37</v>
      </c>
      <c r="V13" s="47"/>
      <c r="W13" s="48"/>
      <c r="X13" s="3" t="s">
        <v>9</v>
      </c>
      <c r="Y13" s="46">
        <f t="shared" si="0"/>
        <v>0</v>
      </c>
      <c r="Z13" s="47"/>
      <c r="AA13" s="47"/>
      <c r="AB13" s="48"/>
      <c r="AC13" s="44" t="s">
        <v>10</v>
      </c>
      <c r="AD13" s="4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2" t="s">
        <v>13</v>
      </c>
      <c r="B14" s="42"/>
      <c r="C14" s="42"/>
      <c r="D14" s="42"/>
      <c r="E14" s="42"/>
      <c r="F14" s="42"/>
      <c r="G14" s="42"/>
      <c r="H14" s="42"/>
      <c r="I14" s="42"/>
      <c r="J14" s="42"/>
      <c r="K14" s="45"/>
      <c r="L14" s="66"/>
      <c r="M14" s="67"/>
      <c r="N14" s="67"/>
      <c r="O14" s="68"/>
      <c r="P14" s="57" t="s">
        <v>7</v>
      </c>
      <c r="Q14" s="57"/>
      <c r="U14" s="46">
        <v>73</v>
      </c>
      <c r="V14" s="47"/>
      <c r="W14" s="48"/>
      <c r="X14" s="3" t="s">
        <v>9</v>
      </c>
      <c r="Y14" s="46">
        <f t="shared" si="0"/>
        <v>0</v>
      </c>
      <c r="Z14" s="47"/>
      <c r="AA14" s="47"/>
      <c r="AB14" s="48"/>
      <c r="AC14" s="44" t="s">
        <v>10</v>
      </c>
      <c r="AD14" s="4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45"/>
      <c r="L15" s="66"/>
      <c r="M15" s="67"/>
      <c r="N15" s="67"/>
      <c r="O15" s="68"/>
      <c r="P15" s="57" t="s">
        <v>7</v>
      </c>
      <c r="Q15" s="57"/>
      <c r="U15" s="46">
        <v>95</v>
      </c>
      <c r="V15" s="47"/>
      <c r="W15" s="48"/>
      <c r="X15" s="3" t="s">
        <v>9</v>
      </c>
      <c r="Y15" s="46">
        <f t="shared" si="0"/>
        <v>0</v>
      </c>
      <c r="Z15" s="47"/>
      <c r="AA15" s="47"/>
      <c r="AB15" s="48"/>
      <c r="AC15" s="44" t="s">
        <v>10</v>
      </c>
      <c r="AD15" s="4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2" t="s">
        <v>15</v>
      </c>
      <c r="B16" s="42"/>
      <c r="C16" s="42"/>
      <c r="D16" s="42"/>
      <c r="E16" s="42"/>
      <c r="F16" s="42"/>
      <c r="G16" s="42"/>
      <c r="H16" s="42"/>
      <c r="I16" s="42"/>
      <c r="J16" s="42"/>
      <c r="K16" s="45"/>
      <c r="L16" s="66"/>
      <c r="M16" s="67"/>
      <c r="N16" s="67"/>
      <c r="O16" s="68"/>
      <c r="P16" s="57" t="s">
        <v>7</v>
      </c>
      <c r="Q16" s="57"/>
      <c r="U16" s="46">
        <v>123</v>
      </c>
      <c r="V16" s="47"/>
      <c r="W16" s="48"/>
      <c r="X16" s="3" t="s">
        <v>9</v>
      </c>
      <c r="Y16" s="46">
        <f t="shared" si="0"/>
        <v>0</v>
      </c>
      <c r="Z16" s="47"/>
      <c r="AA16" s="47"/>
      <c r="AB16" s="48"/>
      <c r="AC16" s="44" t="s">
        <v>10</v>
      </c>
      <c r="AD16" s="4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A17" s="42" t="s">
        <v>50</v>
      </c>
      <c r="B17" s="42"/>
      <c r="C17" s="42"/>
      <c r="D17" s="42"/>
      <c r="E17" s="42"/>
      <c r="F17" s="42"/>
      <c r="G17" s="42"/>
      <c r="H17" s="42"/>
      <c r="I17" s="45"/>
      <c r="J17" s="62"/>
      <c r="K17" s="63"/>
      <c r="L17" s="46">
        <f>6*J17</f>
        <v>0</v>
      </c>
      <c r="M17" s="47"/>
      <c r="N17" s="47"/>
      <c r="O17" s="48"/>
      <c r="P17" s="57" t="s">
        <v>7</v>
      </c>
      <c r="Q17" s="57"/>
      <c r="U17" s="46">
        <v>47.92</v>
      </c>
      <c r="V17" s="47"/>
      <c r="W17" s="48"/>
      <c r="X17" s="3" t="s">
        <v>9</v>
      </c>
      <c r="Y17" s="46">
        <f t="shared" si="0"/>
        <v>0</v>
      </c>
      <c r="Z17" s="47"/>
      <c r="AA17" s="47"/>
      <c r="AB17" s="48"/>
      <c r="AC17" s="44" t="s">
        <v>10</v>
      </c>
      <c r="AD17" s="4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A18" s="42" t="s">
        <v>49</v>
      </c>
      <c r="B18" s="42"/>
      <c r="C18" s="42"/>
      <c r="D18" s="42"/>
      <c r="E18" s="42"/>
      <c r="F18" s="42"/>
      <c r="G18" s="42"/>
      <c r="H18" s="42"/>
      <c r="I18" s="45"/>
      <c r="J18" s="60">
        <v>40</v>
      </c>
      <c r="K18" s="61"/>
      <c r="P18" s="24"/>
      <c r="Q18" s="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24"/>
      <c r="D19" s="4"/>
      <c r="F19" s="42" t="s">
        <v>52</v>
      </c>
      <c r="G19" s="42"/>
      <c r="H19" s="42"/>
      <c r="I19" s="42"/>
      <c r="J19" s="42"/>
      <c r="K19" s="45"/>
      <c r="L19" s="46">
        <f>SUM(L11:L17)</f>
        <v>1467.87</v>
      </c>
      <c r="M19" s="47"/>
      <c r="N19" s="47"/>
      <c r="O19" s="48"/>
      <c r="P19" s="57" t="s">
        <v>7</v>
      </c>
      <c r="Q19" s="57"/>
      <c r="Y19" s="46">
        <f>SUM(Y11:Y17)</f>
        <v>57586.38</v>
      </c>
      <c r="Z19" s="47"/>
      <c r="AA19" s="47"/>
      <c r="AB19" s="48"/>
      <c r="AC19" s="44" t="s">
        <v>10</v>
      </c>
      <c r="AD19" s="44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C20" s="24"/>
      <c r="D20" s="4"/>
      <c r="F20" s="42" t="s">
        <v>51</v>
      </c>
      <c r="G20" s="42"/>
      <c r="H20" s="42"/>
      <c r="I20" s="42"/>
      <c r="J20" s="42"/>
      <c r="K20" s="45"/>
      <c r="L20" s="46">
        <f>Y19/L19</f>
        <v>39.231253448874902</v>
      </c>
      <c r="M20" s="47"/>
      <c r="N20" s="47"/>
      <c r="O20" s="48"/>
      <c r="P20" s="3" t="s">
        <v>9</v>
      </c>
      <c r="R20" s="33" t="s">
        <v>56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C21" s="24"/>
      <c r="D21" s="4"/>
      <c r="F21" s="42" t="s">
        <v>16</v>
      </c>
      <c r="G21" s="42"/>
      <c r="H21" s="42"/>
      <c r="I21" s="42"/>
      <c r="J21" s="42"/>
      <c r="K21" s="45"/>
      <c r="L21" s="46">
        <f>L10-L19</f>
        <v>832.13000000000011</v>
      </c>
      <c r="M21" s="47"/>
      <c r="N21" s="47"/>
      <c r="O21" s="48"/>
      <c r="P21" s="57" t="s">
        <v>7</v>
      </c>
      <c r="Q21" s="57"/>
      <c r="S21" s="6"/>
      <c r="T21" s="6"/>
      <c r="U21" s="15"/>
      <c r="AJ21" s="6"/>
      <c r="AK21" s="6"/>
      <c r="AL21" s="15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A22" s="42" t="s">
        <v>53</v>
      </c>
      <c r="B22" s="42"/>
      <c r="C22" s="42"/>
      <c r="D22" s="42"/>
      <c r="E22" s="42"/>
      <c r="F22" s="42"/>
      <c r="G22" s="42"/>
      <c r="H22" s="42"/>
      <c r="I22" s="45"/>
      <c r="J22" s="62"/>
      <c r="K22" s="63"/>
      <c r="L22" s="46" t="str">
        <f>IF(J22="","",6*J22)</f>
        <v/>
      </c>
      <c r="M22" s="47"/>
      <c r="N22" s="47"/>
      <c r="O22" s="48"/>
      <c r="P22" s="57" t="s">
        <v>7</v>
      </c>
      <c r="Q22" s="57"/>
      <c r="U22" s="46">
        <v>47.92</v>
      </c>
      <c r="V22" s="47"/>
      <c r="W22" s="48"/>
      <c r="X22" s="3" t="s">
        <v>9</v>
      </c>
      <c r="Y22" s="46" t="str">
        <f>IF(J22="","",L22*U22)</f>
        <v/>
      </c>
      <c r="Z22" s="47"/>
      <c r="AA22" s="47"/>
      <c r="AB22" s="48"/>
      <c r="AC22" s="44" t="s">
        <v>10</v>
      </c>
      <c r="AD22" s="44"/>
    </row>
    <row r="23" spans="1:63" ht="17.25" customHeight="1">
      <c r="C23" s="24"/>
      <c r="D23" s="6"/>
      <c r="E23" s="7"/>
      <c r="F23" s="42" t="s">
        <v>54</v>
      </c>
      <c r="G23" s="42"/>
      <c r="H23" s="42"/>
      <c r="I23" s="42"/>
      <c r="J23" s="42"/>
      <c r="K23" s="45"/>
      <c r="L23" s="46" t="str">
        <f>IF(J22="","",SUM(L11:L16)+L22)</f>
        <v/>
      </c>
      <c r="M23" s="47"/>
      <c r="N23" s="47"/>
      <c r="O23" s="48"/>
      <c r="P23" s="57" t="s">
        <v>7</v>
      </c>
      <c r="Q23" s="57"/>
      <c r="Y23" s="46" t="str">
        <f>IF(J22="","",SUM(Y11:Y16)+Y22)</f>
        <v/>
      </c>
      <c r="Z23" s="47"/>
      <c r="AA23" s="47"/>
      <c r="AB23" s="48"/>
      <c r="AC23" s="44" t="s">
        <v>10</v>
      </c>
      <c r="AD23" s="44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7.25" customHeight="1">
      <c r="C24" s="24"/>
      <c r="D24" s="6"/>
      <c r="E24" s="7"/>
      <c r="F24" s="42" t="s">
        <v>55</v>
      </c>
      <c r="G24" s="42"/>
      <c r="H24" s="42"/>
      <c r="I24" s="42"/>
      <c r="J24" s="42"/>
      <c r="K24" s="45"/>
      <c r="L24" s="46" t="str">
        <f>IF(J22="","",Y23/L23)</f>
        <v/>
      </c>
      <c r="M24" s="47"/>
      <c r="N24" s="47"/>
      <c r="O24" s="48"/>
      <c r="P24" s="3" t="s">
        <v>9</v>
      </c>
      <c r="R24" s="32" t="s">
        <v>56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7.25" customHeight="1">
      <c r="C25" s="24"/>
      <c r="D25" s="6"/>
      <c r="E25" s="7"/>
      <c r="F25" s="7"/>
      <c r="G25" s="7"/>
      <c r="H25" s="8"/>
      <c r="I25" s="6"/>
      <c r="T25" s="49"/>
      <c r="U25" s="50"/>
      <c r="V25" s="51" t="s">
        <v>48</v>
      </c>
      <c r="W25" s="52"/>
      <c r="X25" s="52"/>
      <c r="Y25" s="52"/>
      <c r="Z25" s="52"/>
      <c r="AA25" s="52"/>
      <c r="AB25" s="52"/>
      <c r="AC25" s="52"/>
      <c r="AD25" s="5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7.25" customHeight="1">
      <c r="C26" s="24"/>
      <c r="D26" s="6"/>
      <c r="E26" s="7"/>
      <c r="F26" s="7"/>
      <c r="G26" s="7"/>
      <c r="H26" s="8"/>
      <c r="I26" s="6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8" spans="1:63" ht="17.25" customHeight="1">
      <c r="C28" s="44" t="s">
        <v>26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Q28" s="44" t="s">
        <v>27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63" ht="17.25" customHeight="1">
      <c r="C29" s="23"/>
      <c r="D29" s="23"/>
      <c r="G29" s="44" t="s">
        <v>24</v>
      </c>
      <c r="H29" s="44"/>
      <c r="I29" s="44"/>
      <c r="J29" s="44"/>
      <c r="K29" s="44" t="s">
        <v>25</v>
      </c>
      <c r="L29" s="44"/>
      <c r="M29" s="44"/>
      <c r="N29" s="44"/>
      <c r="U29" s="44" t="s">
        <v>24</v>
      </c>
      <c r="V29" s="44"/>
      <c r="W29" s="44"/>
      <c r="X29" s="44"/>
      <c r="Y29" s="44" t="s">
        <v>25</v>
      </c>
      <c r="Z29" s="44"/>
      <c r="AA29" s="44"/>
      <c r="AB29" s="44"/>
    </row>
    <row r="30" spans="1:63" ht="17.25" customHeight="1">
      <c r="B30" s="23"/>
      <c r="C30" s="44" t="s">
        <v>3</v>
      </c>
      <c r="D30" s="44"/>
      <c r="E30" s="44"/>
      <c r="F30" s="44"/>
      <c r="G30" s="44" t="s">
        <v>23</v>
      </c>
      <c r="H30" s="44"/>
      <c r="I30" s="44"/>
      <c r="J30" s="44"/>
      <c r="K30" s="44" t="s">
        <v>23</v>
      </c>
      <c r="L30" s="44"/>
      <c r="M30" s="44"/>
      <c r="N30" s="44"/>
      <c r="Q30" s="44" t="s">
        <v>3</v>
      </c>
      <c r="R30" s="44"/>
      <c r="S30" s="44"/>
      <c r="T30" s="44"/>
      <c r="U30" s="44" t="s">
        <v>23</v>
      </c>
      <c r="V30" s="44"/>
      <c r="W30" s="44"/>
      <c r="X30" s="44"/>
      <c r="Y30" s="44" t="s">
        <v>23</v>
      </c>
      <c r="Z30" s="44"/>
      <c r="AA30" s="44"/>
      <c r="AB30" s="44"/>
    </row>
    <row r="31" spans="1:63" ht="17.25" customHeight="1">
      <c r="B31" s="22"/>
      <c r="C31" s="56">
        <v>1500</v>
      </c>
      <c r="D31" s="56"/>
      <c r="E31" s="56"/>
      <c r="F31" s="56"/>
      <c r="G31" s="55">
        <v>35</v>
      </c>
      <c r="H31" s="55"/>
      <c r="I31" s="55"/>
      <c r="J31" s="55"/>
      <c r="K31" s="55">
        <v>47.3</v>
      </c>
      <c r="L31" s="55"/>
      <c r="M31" s="55"/>
      <c r="N31" s="55"/>
      <c r="Q31" s="56">
        <v>1500</v>
      </c>
      <c r="R31" s="56"/>
      <c r="S31" s="56"/>
      <c r="T31" s="56"/>
      <c r="U31" s="55">
        <v>35</v>
      </c>
      <c r="V31" s="55"/>
      <c r="W31" s="55"/>
      <c r="X31" s="55"/>
      <c r="Y31" s="55">
        <v>40.5</v>
      </c>
      <c r="Z31" s="55"/>
      <c r="AA31" s="55"/>
      <c r="AB31" s="55"/>
    </row>
    <row r="32" spans="1:63" ht="17.25" customHeight="1">
      <c r="B32" s="22"/>
      <c r="C32" s="56">
        <v>1950</v>
      </c>
      <c r="D32" s="56"/>
      <c r="E32" s="56"/>
      <c r="F32" s="56"/>
      <c r="G32" s="55">
        <v>35</v>
      </c>
      <c r="H32" s="55"/>
      <c r="I32" s="55"/>
      <c r="J32" s="55"/>
      <c r="K32" s="55">
        <v>47.3</v>
      </c>
      <c r="L32" s="55"/>
      <c r="M32" s="55"/>
      <c r="N32" s="55"/>
      <c r="Q32" s="56">
        <v>1950</v>
      </c>
      <c r="R32" s="56"/>
      <c r="S32" s="56"/>
      <c r="T32" s="56"/>
      <c r="U32" s="55">
        <v>35</v>
      </c>
      <c r="V32" s="55"/>
      <c r="W32" s="55"/>
      <c r="X32" s="55"/>
      <c r="Y32" s="55">
        <v>40.5</v>
      </c>
      <c r="Z32" s="55"/>
      <c r="AA32" s="55"/>
      <c r="AB32" s="55"/>
    </row>
    <row r="33" spans="1:63" ht="17.25" customHeight="1">
      <c r="A33" s="12"/>
      <c r="B33" s="22"/>
      <c r="C33" s="56">
        <v>2300</v>
      </c>
      <c r="D33" s="56"/>
      <c r="E33" s="56"/>
      <c r="F33" s="56"/>
      <c r="G33" s="55">
        <v>38.5</v>
      </c>
      <c r="H33" s="55"/>
      <c r="I33" s="55"/>
      <c r="J33" s="55"/>
      <c r="K33" s="55">
        <v>47.3</v>
      </c>
      <c r="L33" s="55"/>
      <c r="M33" s="55"/>
      <c r="N33" s="55"/>
      <c r="Q33" s="56">
        <v>2000</v>
      </c>
      <c r="R33" s="56"/>
      <c r="S33" s="56"/>
      <c r="T33" s="56"/>
      <c r="U33" s="55">
        <v>35.5</v>
      </c>
      <c r="V33" s="55"/>
      <c r="W33" s="55"/>
      <c r="X33" s="55"/>
      <c r="Y33" s="55">
        <v>40.5</v>
      </c>
      <c r="Z33" s="55"/>
      <c r="AA33" s="55"/>
      <c r="AB33" s="55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7.25" customHeight="1">
      <c r="B34" s="22"/>
      <c r="C34" s="12"/>
      <c r="D34" s="12"/>
    </row>
    <row r="35" spans="1:63" ht="17.25" customHeight="1">
      <c r="A35" s="53" t="s">
        <v>57</v>
      </c>
      <c r="B35" s="53"/>
      <c r="C35" s="53"/>
      <c r="D35" s="53"/>
      <c r="E35" s="53"/>
      <c r="F35" s="53"/>
      <c r="G35" s="53"/>
      <c r="H35" s="53"/>
      <c r="I35" s="54">
        <f>(100*L20)-1550</f>
        <v>2373.1253448874904</v>
      </c>
      <c r="J35" s="54"/>
      <c r="K35" s="54"/>
      <c r="L35" s="54"/>
      <c r="M35" s="44" t="s">
        <v>7</v>
      </c>
      <c r="N35" s="44"/>
      <c r="P35" s="42" t="s">
        <v>58</v>
      </c>
      <c r="Q35" s="42"/>
      <c r="R35" s="42"/>
      <c r="S35" s="42"/>
      <c r="T35" s="42"/>
      <c r="U35" s="42"/>
      <c r="V35" s="42"/>
      <c r="W35" s="42"/>
      <c r="X35" s="42"/>
      <c r="Y35" s="54" t="str">
        <f>IF(J22="","",(100*L24)-1550)</f>
        <v/>
      </c>
      <c r="Z35" s="54"/>
      <c r="AA35" s="54"/>
      <c r="AB35" s="54"/>
    </row>
    <row r="36" spans="1:63" ht="17.25" customHeight="1">
      <c r="A36" s="42" t="s">
        <v>59</v>
      </c>
      <c r="B36" s="42"/>
      <c r="C36" s="42"/>
      <c r="D36" s="42"/>
      <c r="E36" s="42"/>
      <c r="F36" s="42"/>
      <c r="G36" s="42"/>
      <c r="H36" s="42"/>
      <c r="I36" s="43">
        <f>IF(L19&gt;I35,L19,I35)</f>
        <v>2373.1253448874904</v>
      </c>
      <c r="J36" s="43"/>
      <c r="K36" s="43"/>
      <c r="L36" s="43"/>
      <c r="P36" s="42" t="s">
        <v>59</v>
      </c>
      <c r="Q36" s="42"/>
      <c r="R36" s="42"/>
      <c r="S36" s="42"/>
      <c r="T36" s="42"/>
      <c r="U36" s="42"/>
      <c r="V36" s="42"/>
      <c r="W36" s="42"/>
      <c r="X36" s="42"/>
      <c r="Y36" s="43" t="str">
        <f>IF(L23&gt;Y35,L23,Y35)</f>
        <v/>
      </c>
      <c r="Z36" s="43"/>
      <c r="AA36" s="43"/>
      <c r="AB36" s="43"/>
    </row>
    <row r="39" spans="1:63" ht="17.25" customHeight="1"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7.25" customHeight="1"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4" t="s">
        <v>60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7.25" customHeight="1"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</sheetData>
  <sheetProtection password="A664" sheet="1" objects="1" scenarios="1" selectLockedCells="1"/>
  <mergeCells count="130">
    <mergeCell ref="R13:T13"/>
    <mergeCell ref="L16:O16"/>
    <mergeCell ref="L17:O17"/>
    <mergeCell ref="P13:Q13"/>
    <mergeCell ref="P14:Q14"/>
    <mergeCell ref="P15:Q15"/>
    <mergeCell ref="P16:Q16"/>
    <mergeCell ref="P17:Q17"/>
    <mergeCell ref="U15:W15"/>
    <mergeCell ref="U16:W16"/>
    <mergeCell ref="U17:W17"/>
    <mergeCell ref="AC15:AD15"/>
    <mergeCell ref="AC16:AD16"/>
    <mergeCell ref="AC17:AD17"/>
    <mergeCell ref="AC19:AD19"/>
    <mergeCell ref="Y11:AB11"/>
    <mergeCell ref="Y19:AB19"/>
    <mergeCell ref="AC11:AD11"/>
    <mergeCell ref="AC13:AD13"/>
    <mergeCell ref="AC14:AD14"/>
    <mergeCell ref="P5:AD5"/>
    <mergeCell ref="A5:O5"/>
    <mergeCell ref="AC12:AD12"/>
    <mergeCell ref="L11:O11"/>
    <mergeCell ref="P10:Q10"/>
    <mergeCell ref="L10:O10"/>
    <mergeCell ref="A10:K10"/>
    <mergeCell ref="A11:K11"/>
    <mergeCell ref="L9:O9"/>
    <mergeCell ref="Y9:AB9"/>
    <mergeCell ref="U9:W9"/>
    <mergeCell ref="U12:W12"/>
    <mergeCell ref="A12:K12"/>
    <mergeCell ref="P11:Q11"/>
    <mergeCell ref="U11:W11"/>
    <mergeCell ref="R9:T9"/>
    <mergeCell ref="L12:O12"/>
    <mergeCell ref="R12:T12"/>
    <mergeCell ref="P12:Q12"/>
    <mergeCell ref="Y12:AB12"/>
    <mergeCell ref="R10:T10"/>
    <mergeCell ref="L7:M7"/>
    <mergeCell ref="A7:K7"/>
    <mergeCell ref="F20:K20"/>
    <mergeCell ref="F19:K19"/>
    <mergeCell ref="P19:Q19"/>
    <mergeCell ref="P21:Q21"/>
    <mergeCell ref="L19:O19"/>
    <mergeCell ref="L20:O20"/>
    <mergeCell ref="L21:O21"/>
    <mergeCell ref="A13:K13"/>
    <mergeCell ref="A14:K14"/>
    <mergeCell ref="A15:K15"/>
    <mergeCell ref="A16:K16"/>
    <mergeCell ref="A17:I17"/>
    <mergeCell ref="J17:K17"/>
    <mergeCell ref="L13:O13"/>
    <mergeCell ref="L14:O14"/>
    <mergeCell ref="L15:O15"/>
    <mergeCell ref="Z1:AD1"/>
    <mergeCell ref="A1:Y1"/>
    <mergeCell ref="C32:F32"/>
    <mergeCell ref="C33:F33"/>
    <mergeCell ref="C28:N28"/>
    <mergeCell ref="G32:J32"/>
    <mergeCell ref="G33:J33"/>
    <mergeCell ref="K30:N30"/>
    <mergeCell ref="K29:N29"/>
    <mergeCell ref="G30:J30"/>
    <mergeCell ref="G29:J29"/>
    <mergeCell ref="Q32:T32"/>
    <mergeCell ref="Q33:T33"/>
    <mergeCell ref="Q30:T30"/>
    <mergeCell ref="Q28:AB28"/>
    <mergeCell ref="K31:N31"/>
    <mergeCell ref="K32:N32"/>
    <mergeCell ref="K33:N33"/>
    <mergeCell ref="Y32:AB32"/>
    <mergeCell ref="Y33:AB33"/>
    <mergeCell ref="Y30:AB30"/>
    <mergeCell ref="Y29:AB29"/>
    <mergeCell ref="U31:X31"/>
    <mergeCell ref="U32:X32"/>
    <mergeCell ref="U22:W22"/>
    <mergeCell ref="Y22:AB22"/>
    <mergeCell ref="AC22:AD22"/>
    <mergeCell ref="F23:K23"/>
    <mergeCell ref="L23:O23"/>
    <mergeCell ref="P23:Q23"/>
    <mergeCell ref="Y23:AB23"/>
    <mergeCell ref="AC23:AD23"/>
    <mergeCell ref="S7:T7"/>
    <mergeCell ref="U7:AD7"/>
    <mergeCell ref="J18:K18"/>
    <mergeCell ref="A18:I18"/>
    <mergeCell ref="A22:I22"/>
    <mergeCell ref="J22:K22"/>
    <mergeCell ref="L22:O22"/>
    <mergeCell ref="P22:Q22"/>
    <mergeCell ref="Y13:AB13"/>
    <mergeCell ref="Y14:AB14"/>
    <mergeCell ref="Y15:AB15"/>
    <mergeCell ref="Y16:AB16"/>
    <mergeCell ref="Y17:AB17"/>
    <mergeCell ref="U13:W13"/>
    <mergeCell ref="U14:W14"/>
    <mergeCell ref="F21:K21"/>
    <mergeCell ref="A36:H36"/>
    <mergeCell ref="I36:L36"/>
    <mergeCell ref="P36:X36"/>
    <mergeCell ref="Y36:AB36"/>
    <mergeCell ref="A43:AD43"/>
    <mergeCell ref="F24:K24"/>
    <mergeCell ref="L24:O24"/>
    <mergeCell ref="T25:U25"/>
    <mergeCell ref="V25:AD25"/>
    <mergeCell ref="A35:H35"/>
    <mergeCell ref="I35:L35"/>
    <mergeCell ref="M35:N35"/>
    <mergeCell ref="P35:X35"/>
    <mergeCell ref="Y35:AB35"/>
    <mergeCell ref="U33:X33"/>
    <mergeCell ref="U30:X30"/>
    <mergeCell ref="U29:X29"/>
    <mergeCell ref="Y31:AB31"/>
    <mergeCell ref="Q31:T31"/>
    <mergeCell ref="G31:J31"/>
    <mergeCell ref="C30:F30"/>
    <mergeCell ref="C31:F31"/>
    <mergeCell ref="A42:AD42"/>
  </mergeCells>
  <conditionalFormatting sqref="D21">
    <cfRule type="cellIs" dxfId="93" priority="15" operator="lessThan">
      <formula>0</formula>
    </cfRule>
  </conditionalFormatting>
  <conditionalFormatting sqref="L15:O15">
    <cfRule type="expression" dxfId="92" priority="11">
      <formula>L15&gt;120</formula>
    </cfRule>
    <cfRule type="expression" dxfId="91" priority="12">
      <formula>L15+L16&gt;120</formula>
    </cfRule>
  </conditionalFormatting>
  <conditionalFormatting sqref="L19:O19">
    <cfRule type="expression" dxfId="90" priority="10">
      <formula>L19&gt;L10</formula>
    </cfRule>
  </conditionalFormatting>
  <conditionalFormatting sqref="L16:O16">
    <cfRule type="expression" dxfId="89" priority="8">
      <formula>L16&gt;50</formula>
    </cfRule>
    <cfRule type="expression" dxfId="88" priority="9">
      <formula>L15+L16&gt;120</formula>
    </cfRule>
  </conditionalFormatting>
  <conditionalFormatting sqref="L20:O20">
    <cfRule type="expression" dxfId="87" priority="5">
      <formula>L19&gt;I35</formula>
    </cfRule>
    <cfRule type="expression" dxfId="86" priority="6">
      <formula>L20&gt;K31:K33</formula>
    </cfRule>
    <cfRule type="expression" dxfId="85" priority="7">
      <formula>L20&lt;G31:G33</formula>
    </cfRule>
  </conditionalFormatting>
  <conditionalFormatting sqref="L24:O24">
    <cfRule type="expression" priority="1" stopIfTrue="1">
      <formula>J22=""</formula>
    </cfRule>
    <cfRule type="expression" dxfId="84" priority="2">
      <formula>L23&gt;Y35</formula>
    </cfRule>
    <cfRule type="expression" dxfId="83" priority="3">
      <formula>L24&gt;K31:K33</formula>
    </cfRule>
    <cfRule type="expression" dxfId="82" priority="4">
      <formula>L24&lt;G31:G33</formula>
    </cfRule>
  </conditionalFormatting>
  <printOptions horizontalCentered="1"/>
  <pageMargins left="0.5" right="0.5" top="0.5" bottom="0.5" header="0.25" footer="0.5"/>
  <pageSetup orientation="portrait" useFirstPageNumber="1" r:id="rId1"/>
  <headerFooter>
    <oddHeader xml:space="preserve">&amp;R   &amp;"Courier New,Regular"&amp;12  </oddHeader>
  </headerFooter>
  <ignoredErrors>
    <ignoredError sqref="L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64">
        <f ca="1">TODAY()</f>
        <v>44240</v>
      </c>
      <c r="AA1" s="44"/>
      <c r="AB1" s="44"/>
      <c r="AC1" s="44"/>
      <c r="AD1" s="44"/>
    </row>
    <row r="5" spans="1:63" ht="17.25" customHeight="1">
      <c r="A5" s="70" t="s">
        <v>17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9" t="s">
        <v>18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6" t="s">
        <v>46</v>
      </c>
      <c r="B7" s="76"/>
      <c r="C7" s="76"/>
      <c r="D7" s="76"/>
      <c r="E7" s="76"/>
      <c r="F7" s="76"/>
      <c r="G7" s="76"/>
      <c r="H7" s="76"/>
      <c r="I7" s="76"/>
      <c r="J7" s="76"/>
      <c r="K7" s="77"/>
      <c r="L7" s="74"/>
      <c r="M7" s="75"/>
      <c r="S7" s="58"/>
      <c r="T7" s="59"/>
      <c r="U7" s="51" t="s">
        <v>47</v>
      </c>
      <c r="V7" s="57"/>
      <c r="W7" s="57"/>
      <c r="X7" s="57"/>
      <c r="Y7" s="57"/>
      <c r="Z7" s="57"/>
      <c r="AA7" s="57"/>
      <c r="AB7" s="57"/>
      <c r="AC7" s="57"/>
      <c r="AD7" s="57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1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16"/>
      <c r="F9" s="16"/>
      <c r="G9" s="16"/>
      <c r="I9" s="16"/>
      <c r="L9" s="71" t="s">
        <v>3</v>
      </c>
      <c r="M9" s="71"/>
      <c r="N9" s="71"/>
      <c r="O9" s="71"/>
      <c r="R9" s="44" t="s">
        <v>2</v>
      </c>
      <c r="S9" s="44"/>
      <c r="T9" s="44"/>
      <c r="U9" s="44" t="s">
        <v>23</v>
      </c>
      <c r="V9" s="44"/>
      <c r="W9" s="44"/>
      <c r="Y9" s="44" t="s">
        <v>5</v>
      </c>
      <c r="Z9" s="44"/>
      <c r="AA9" s="44"/>
      <c r="AB9" s="4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2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5"/>
      <c r="L10" s="46">
        <v>2550</v>
      </c>
      <c r="M10" s="47"/>
      <c r="N10" s="47"/>
      <c r="O10" s="48"/>
      <c r="P10" s="57" t="s">
        <v>7</v>
      </c>
      <c r="Q10" s="57"/>
      <c r="R10" s="44" t="s">
        <v>4</v>
      </c>
      <c r="S10" s="44"/>
      <c r="T10" s="4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5"/>
      <c r="L11" s="46">
        <v>1681.46</v>
      </c>
      <c r="M11" s="47"/>
      <c r="N11" s="47"/>
      <c r="O11" s="48"/>
      <c r="P11" s="57" t="s">
        <v>7</v>
      </c>
      <c r="Q11" s="57"/>
      <c r="S11" s="13"/>
      <c r="T11" s="13"/>
      <c r="U11" s="46">
        <f>Y11/L11</f>
        <v>40.349826936115036</v>
      </c>
      <c r="V11" s="47"/>
      <c r="W11" s="48"/>
      <c r="X11" s="3" t="s">
        <v>9</v>
      </c>
      <c r="Y11" s="46">
        <v>67846.62</v>
      </c>
      <c r="Z11" s="47"/>
      <c r="AA11" s="47"/>
      <c r="AB11" s="48"/>
      <c r="AC11" s="44" t="s">
        <v>10</v>
      </c>
      <c r="AD11" s="4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2" t="s">
        <v>11</v>
      </c>
      <c r="B12" s="42"/>
      <c r="C12" s="42"/>
      <c r="D12" s="42"/>
      <c r="E12" s="42"/>
      <c r="F12" s="42"/>
      <c r="G12" s="42"/>
      <c r="H12" s="42"/>
      <c r="I12" s="42"/>
      <c r="J12" s="42"/>
      <c r="K12" s="45"/>
      <c r="L12" s="66"/>
      <c r="M12" s="67"/>
      <c r="N12" s="67"/>
      <c r="O12" s="68"/>
      <c r="P12" s="57" t="s">
        <v>7</v>
      </c>
      <c r="Q12" s="57"/>
      <c r="R12" s="72">
        <v>3</v>
      </c>
      <c r="S12" s="73"/>
      <c r="T12" s="73"/>
      <c r="U12" s="46">
        <f>34+R12</f>
        <v>37</v>
      </c>
      <c r="V12" s="47"/>
      <c r="W12" s="48"/>
      <c r="X12" s="3" t="s">
        <v>9</v>
      </c>
      <c r="Y12" s="46">
        <f t="shared" ref="Y12:Y17" si="0">L12*U12</f>
        <v>0</v>
      </c>
      <c r="Z12" s="47"/>
      <c r="AA12" s="47"/>
      <c r="AB12" s="48"/>
      <c r="AC12" s="44" t="s">
        <v>10</v>
      </c>
      <c r="AD12" s="4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2" t="s">
        <v>12</v>
      </c>
      <c r="B13" s="42"/>
      <c r="C13" s="42"/>
      <c r="D13" s="42"/>
      <c r="E13" s="42"/>
      <c r="F13" s="42"/>
      <c r="G13" s="42"/>
      <c r="H13" s="42"/>
      <c r="I13" s="42"/>
      <c r="J13" s="42"/>
      <c r="K13" s="45"/>
      <c r="L13" s="66"/>
      <c r="M13" s="67"/>
      <c r="N13" s="67"/>
      <c r="O13" s="68"/>
      <c r="P13" s="57" t="s">
        <v>7</v>
      </c>
      <c r="Q13" s="57"/>
      <c r="R13" s="72">
        <v>3</v>
      </c>
      <c r="S13" s="73"/>
      <c r="T13" s="73"/>
      <c r="U13" s="46">
        <f>34+R13</f>
        <v>37</v>
      </c>
      <c r="V13" s="47"/>
      <c r="W13" s="48"/>
      <c r="X13" s="3" t="s">
        <v>9</v>
      </c>
      <c r="Y13" s="46">
        <f t="shared" si="0"/>
        <v>0</v>
      </c>
      <c r="Z13" s="47"/>
      <c r="AA13" s="47"/>
      <c r="AB13" s="48"/>
      <c r="AC13" s="44" t="s">
        <v>10</v>
      </c>
      <c r="AD13" s="4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2" t="s">
        <v>13</v>
      </c>
      <c r="B14" s="42"/>
      <c r="C14" s="42"/>
      <c r="D14" s="42"/>
      <c r="E14" s="42"/>
      <c r="F14" s="42"/>
      <c r="G14" s="42"/>
      <c r="H14" s="42"/>
      <c r="I14" s="42"/>
      <c r="J14" s="42"/>
      <c r="K14" s="45"/>
      <c r="L14" s="66"/>
      <c r="M14" s="67"/>
      <c r="N14" s="67"/>
      <c r="O14" s="68"/>
      <c r="P14" s="57" t="s">
        <v>7</v>
      </c>
      <c r="Q14" s="57"/>
      <c r="U14" s="46">
        <v>73</v>
      </c>
      <c r="V14" s="47"/>
      <c r="W14" s="48"/>
      <c r="X14" s="3" t="s">
        <v>9</v>
      </c>
      <c r="Y14" s="46">
        <f t="shared" si="0"/>
        <v>0</v>
      </c>
      <c r="Z14" s="47"/>
      <c r="AA14" s="47"/>
      <c r="AB14" s="48"/>
      <c r="AC14" s="44" t="s">
        <v>10</v>
      </c>
      <c r="AD14" s="4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45"/>
      <c r="L15" s="66"/>
      <c r="M15" s="67"/>
      <c r="N15" s="67"/>
      <c r="O15" s="68"/>
      <c r="P15" s="57" t="s">
        <v>7</v>
      </c>
      <c r="Q15" s="57"/>
      <c r="U15" s="46">
        <v>95</v>
      </c>
      <c r="V15" s="47"/>
      <c r="W15" s="48"/>
      <c r="X15" s="3" t="s">
        <v>9</v>
      </c>
      <c r="Y15" s="46">
        <f t="shared" si="0"/>
        <v>0</v>
      </c>
      <c r="Z15" s="47"/>
      <c r="AA15" s="47"/>
      <c r="AB15" s="48"/>
      <c r="AC15" s="44" t="s">
        <v>10</v>
      </c>
      <c r="AD15" s="4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2" t="s">
        <v>15</v>
      </c>
      <c r="B16" s="42"/>
      <c r="C16" s="42"/>
      <c r="D16" s="42"/>
      <c r="E16" s="42"/>
      <c r="F16" s="42"/>
      <c r="G16" s="42"/>
      <c r="H16" s="42"/>
      <c r="I16" s="42"/>
      <c r="J16" s="42"/>
      <c r="K16" s="45"/>
      <c r="L16" s="66"/>
      <c r="M16" s="67"/>
      <c r="N16" s="67"/>
      <c r="O16" s="68"/>
      <c r="P16" s="57" t="s">
        <v>7</v>
      </c>
      <c r="Q16" s="57"/>
      <c r="U16" s="46">
        <v>123</v>
      </c>
      <c r="V16" s="47"/>
      <c r="W16" s="48"/>
      <c r="X16" s="3" t="s">
        <v>9</v>
      </c>
      <c r="Y16" s="46">
        <f t="shared" si="0"/>
        <v>0</v>
      </c>
      <c r="Z16" s="47"/>
      <c r="AA16" s="47"/>
      <c r="AB16" s="48"/>
      <c r="AC16" s="44" t="s">
        <v>10</v>
      </c>
      <c r="AD16" s="4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A17" s="42" t="s">
        <v>50</v>
      </c>
      <c r="B17" s="42"/>
      <c r="C17" s="42"/>
      <c r="D17" s="42"/>
      <c r="E17" s="42"/>
      <c r="F17" s="42"/>
      <c r="G17" s="42"/>
      <c r="H17" s="42"/>
      <c r="I17" s="45"/>
      <c r="J17" s="62"/>
      <c r="K17" s="63"/>
      <c r="L17" s="46">
        <f>6*J17</f>
        <v>0</v>
      </c>
      <c r="M17" s="47"/>
      <c r="N17" s="47"/>
      <c r="O17" s="48"/>
      <c r="P17" s="57" t="s">
        <v>7</v>
      </c>
      <c r="Q17" s="57"/>
      <c r="U17" s="46">
        <v>47.78</v>
      </c>
      <c r="V17" s="47"/>
      <c r="W17" s="48"/>
      <c r="X17" s="3" t="s">
        <v>9</v>
      </c>
      <c r="Y17" s="46">
        <f t="shared" si="0"/>
        <v>0</v>
      </c>
      <c r="Z17" s="47"/>
      <c r="AA17" s="47"/>
      <c r="AB17" s="48"/>
      <c r="AC17" s="44" t="s">
        <v>10</v>
      </c>
      <c r="AD17" s="4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A18" s="42" t="s">
        <v>49</v>
      </c>
      <c r="B18" s="42"/>
      <c r="C18" s="42"/>
      <c r="D18" s="42"/>
      <c r="E18" s="42"/>
      <c r="F18" s="42"/>
      <c r="G18" s="42"/>
      <c r="H18" s="42"/>
      <c r="I18" s="45"/>
      <c r="J18" s="60">
        <v>53</v>
      </c>
      <c r="K18" s="61"/>
      <c r="P18" s="17"/>
      <c r="Q18" s="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17"/>
      <c r="D19" s="4"/>
      <c r="F19" s="42" t="s">
        <v>52</v>
      </c>
      <c r="G19" s="42"/>
      <c r="H19" s="42"/>
      <c r="I19" s="42"/>
      <c r="J19" s="42"/>
      <c r="K19" s="45"/>
      <c r="L19" s="46">
        <f>SUM(L11:L17)</f>
        <v>1681.46</v>
      </c>
      <c r="M19" s="47"/>
      <c r="N19" s="47"/>
      <c r="O19" s="48"/>
      <c r="P19" s="57" t="s">
        <v>7</v>
      </c>
      <c r="Q19" s="57"/>
      <c r="Y19" s="46">
        <f>SUM(Y11:Y17)</f>
        <v>67846.62</v>
      </c>
      <c r="Z19" s="47"/>
      <c r="AA19" s="47"/>
      <c r="AB19" s="48"/>
      <c r="AC19" s="44" t="s">
        <v>10</v>
      </c>
      <c r="AD19" s="44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C20" s="17"/>
      <c r="D20" s="4"/>
      <c r="F20" s="42" t="s">
        <v>51</v>
      </c>
      <c r="G20" s="42"/>
      <c r="H20" s="42"/>
      <c r="I20" s="42"/>
      <c r="J20" s="42"/>
      <c r="K20" s="45"/>
      <c r="L20" s="46">
        <f>Y19/L19</f>
        <v>40.349826936115036</v>
      </c>
      <c r="M20" s="47"/>
      <c r="N20" s="47"/>
      <c r="O20" s="48"/>
      <c r="P20" s="3" t="s">
        <v>9</v>
      </c>
      <c r="R20" s="33" t="s">
        <v>56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C21" s="17"/>
      <c r="D21" s="4"/>
      <c r="F21" s="42" t="s">
        <v>16</v>
      </c>
      <c r="G21" s="42"/>
      <c r="H21" s="42"/>
      <c r="I21" s="42"/>
      <c r="J21" s="42"/>
      <c r="K21" s="45"/>
      <c r="L21" s="46">
        <f>L10-L19</f>
        <v>868.54</v>
      </c>
      <c r="M21" s="47"/>
      <c r="N21" s="47"/>
      <c r="O21" s="48"/>
      <c r="P21" s="57" t="s">
        <v>7</v>
      </c>
      <c r="Q21" s="57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A22" s="42" t="s">
        <v>53</v>
      </c>
      <c r="B22" s="42"/>
      <c r="C22" s="42"/>
      <c r="D22" s="42"/>
      <c r="E22" s="42"/>
      <c r="F22" s="42"/>
      <c r="G22" s="42"/>
      <c r="H22" s="42"/>
      <c r="I22" s="45"/>
      <c r="J22" s="62"/>
      <c r="K22" s="63"/>
      <c r="L22" s="46" t="str">
        <f>IF(J22="","",6*J22)</f>
        <v/>
      </c>
      <c r="M22" s="47"/>
      <c r="N22" s="47"/>
      <c r="O22" s="48"/>
      <c r="P22" s="57" t="s">
        <v>7</v>
      </c>
      <c r="Q22" s="57"/>
      <c r="U22" s="46">
        <v>47.78</v>
      </c>
      <c r="V22" s="47"/>
      <c r="W22" s="48"/>
      <c r="X22" s="3" t="s">
        <v>9</v>
      </c>
      <c r="Y22" s="46" t="str">
        <f>IF(J22="","",L22*U22)</f>
        <v/>
      </c>
      <c r="Z22" s="47"/>
      <c r="AA22" s="47"/>
      <c r="AB22" s="48"/>
      <c r="AC22" s="44" t="s">
        <v>10</v>
      </c>
      <c r="AD22" s="44"/>
    </row>
    <row r="23" spans="1:63" ht="17.25" customHeight="1">
      <c r="C23" s="24"/>
      <c r="D23" s="6"/>
      <c r="E23" s="7"/>
      <c r="F23" s="42" t="s">
        <v>54</v>
      </c>
      <c r="G23" s="42"/>
      <c r="H23" s="42"/>
      <c r="I23" s="42"/>
      <c r="J23" s="42"/>
      <c r="K23" s="45"/>
      <c r="L23" s="46" t="str">
        <f>IF(J22="","",SUM(L11:L16)+L22)</f>
        <v/>
      </c>
      <c r="M23" s="47"/>
      <c r="N23" s="47"/>
      <c r="O23" s="48"/>
      <c r="P23" s="57" t="s">
        <v>7</v>
      </c>
      <c r="Q23" s="57"/>
      <c r="Y23" s="46" t="str">
        <f>IF(J22="","",SUM(Y11:Y16)+Y22)</f>
        <v/>
      </c>
      <c r="Z23" s="47"/>
      <c r="AA23" s="47"/>
      <c r="AB23" s="48"/>
      <c r="AC23" s="44" t="s">
        <v>10</v>
      </c>
      <c r="AD23" s="44"/>
    </row>
    <row r="24" spans="1:63" ht="17.25" customHeight="1">
      <c r="C24" s="24"/>
      <c r="D24" s="6"/>
      <c r="E24" s="7"/>
      <c r="F24" s="42" t="s">
        <v>55</v>
      </c>
      <c r="G24" s="42"/>
      <c r="H24" s="42"/>
      <c r="I24" s="42"/>
      <c r="J24" s="42"/>
      <c r="K24" s="45"/>
      <c r="L24" s="46" t="str">
        <f>IF(J22="","",Y23/L23)</f>
        <v/>
      </c>
      <c r="M24" s="47"/>
      <c r="N24" s="47"/>
      <c r="O24" s="48"/>
      <c r="P24" s="3" t="s">
        <v>9</v>
      </c>
      <c r="R24" s="32" t="s">
        <v>56</v>
      </c>
    </row>
    <row r="25" spans="1:63" ht="17.25" customHeight="1">
      <c r="C25" s="24"/>
      <c r="D25" s="6"/>
      <c r="E25" s="7"/>
      <c r="F25" s="7"/>
      <c r="G25" s="7"/>
      <c r="H25" s="8"/>
      <c r="I25" s="6"/>
      <c r="T25" s="49"/>
      <c r="U25" s="50"/>
      <c r="V25" s="51" t="s">
        <v>48</v>
      </c>
      <c r="W25" s="52"/>
      <c r="X25" s="52"/>
      <c r="Y25" s="52"/>
      <c r="Z25" s="52"/>
      <c r="AA25" s="52"/>
      <c r="AB25" s="52"/>
      <c r="AC25" s="52"/>
      <c r="AD25" s="5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7.25" customHeight="1">
      <c r="C26" s="17"/>
      <c r="D26" s="6"/>
      <c r="E26" s="7"/>
      <c r="F26" s="7"/>
      <c r="G26" s="7"/>
      <c r="H26" s="8"/>
      <c r="I26" s="6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8" spans="1:63" ht="17.25" customHeight="1">
      <c r="C28" s="44" t="s">
        <v>26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Q28" s="44" t="s">
        <v>27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63" ht="17.25" customHeight="1">
      <c r="B29" s="9"/>
      <c r="C29" s="18"/>
      <c r="D29" s="18"/>
      <c r="F29" s="9"/>
      <c r="G29" s="78" t="s">
        <v>24</v>
      </c>
      <c r="H29" s="78"/>
      <c r="I29" s="78"/>
      <c r="J29" s="78"/>
      <c r="K29" s="78" t="s">
        <v>25</v>
      </c>
      <c r="L29" s="78"/>
      <c r="M29" s="78"/>
      <c r="N29" s="78"/>
      <c r="U29" s="78" t="s">
        <v>24</v>
      </c>
      <c r="V29" s="78"/>
      <c r="W29" s="78"/>
      <c r="X29" s="78"/>
      <c r="Y29" s="78" t="s">
        <v>25</v>
      </c>
      <c r="Z29" s="78"/>
      <c r="AA29" s="78"/>
      <c r="AB29" s="78"/>
    </row>
    <row r="30" spans="1:63" ht="17.25" customHeight="1">
      <c r="B30" s="18"/>
      <c r="C30" s="78" t="s">
        <v>3</v>
      </c>
      <c r="D30" s="78"/>
      <c r="E30" s="78"/>
      <c r="F30" s="78"/>
      <c r="G30" s="78" t="s">
        <v>23</v>
      </c>
      <c r="H30" s="78"/>
      <c r="I30" s="78"/>
      <c r="J30" s="78"/>
      <c r="K30" s="78" t="s">
        <v>23</v>
      </c>
      <c r="L30" s="78"/>
      <c r="M30" s="78"/>
      <c r="N30" s="78"/>
      <c r="Q30" s="78" t="s">
        <v>3</v>
      </c>
      <c r="R30" s="78"/>
      <c r="S30" s="78"/>
      <c r="T30" s="78"/>
      <c r="U30" s="78" t="s">
        <v>23</v>
      </c>
      <c r="V30" s="78"/>
      <c r="W30" s="78"/>
      <c r="X30" s="78"/>
      <c r="Y30" s="44" t="s">
        <v>23</v>
      </c>
      <c r="Z30" s="44"/>
      <c r="AA30" s="44"/>
      <c r="AB30" s="44"/>
    </row>
    <row r="31" spans="1:63" ht="17.25" customHeight="1">
      <c r="B31" s="10"/>
      <c r="C31" s="81">
        <v>1500</v>
      </c>
      <c r="D31" s="81"/>
      <c r="E31" s="81"/>
      <c r="F31" s="81"/>
      <c r="G31" s="80">
        <v>35</v>
      </c>
      <c r="H31" s="80"/>
      <c r="I31" s="80"/>
      <c r="J31" s="80"/>
      <c r="K31" s="80">
        <v>47.3</v>
      </c>
      <c r="L31" s="80"/>
      <c r="M31" s="80"/>
      <c r="N31" s="80"/>
      <c r="Q31" s="81">
        <v>1500</v>
      </c>
      <c r="R31" s="81"/>
      <c r="S31" s="81"/>
      <c r="T31" s="81"/>
      <c r="U31" s="80">
        <v>35</v>
      </c>
      <c r="V31" s="80"/>
      <c r="W31" s="80"/>
      <c r="X31" s="80"/>
      <c r="Y31" s="80">
        <v>40.5</v>
      </c>
      <c r="Z31" s="80"/>
      <c r="AA31" s="80"/>
      <c r="AB31" s="80"/>
    </row>
    <row r="32" spans="1:63" ht="17.25" customHeight="1">
      <c r="B32" s="10"/>
      <c r="C32" s="81">
        <v>1950</v>
      </c>
      <c r="D32" s="81"/>
      <c r="E32" s="81"/>
      <c r="F32" s="81"/>
      <c r="G32" s="80">
        <v>35</v>
      </c>
      <c r="H32" s="80"/>
      <c r="I32" s="80"/>
      <c r="J32" s="80"/>
      <c r="K32" s="80">
        <v>47.3</v>
      </c>
      <c r="L32" s="80"/>
      <c r="M32" s="80"/>
      <c r="N32" s="80"/>
      <c r="Q32" s="81">
        <v>1950</v>
      </c>
      <c r="R32" s="81"/>
      <c r="S32" s="81"/>
      <c r="T32" s="81"/>
      <c r="U32" s="80">
        <v>35</v>
      </c>
      <c r="V32" s="80"/>
      <c r="W32" s="80"/>
      <c r="X32" s="80"/>
      <c r="Y32" s="80">
        <v>40.5</v>
      </c>
      <c r="Z32" s="80"/>
      <c r="AA32" s="80"/>
      <c r="AB32" s="80"/>
    </row>
    <row r="33" spans="1:63" ht="17.25" customHeight="1">
      <c r="A33" s="12"/>
      <c r="B33" s="10"/>
      <c r="C33" s="81">
        <v>2550</v>
      </c>
      <c r="D33" s="81"/>
      <c r="E33" s="81"/>
      <c r="F33" s="81"/>
      <c r="G33" s="80">
        <v>41</v>
      </c>
      <c r="H33" s="80"/>
      <c r="I33" s="80"/>
      <c r="J33" s="80"/>
      <c r="K33" s="80">
        <v>47.3</v>
      </c>
      <c r="L33" s="80"/>
      <c r="M33" s="80"/>
      <c r="N33" s="80"/>
      <c r="Q33" s="81">
        <v>2200</v>
      </c>
      <c r="R33" s="81"/>
      <c r="S33" s="81"/>
      <c r="T33" s="81"/>
      <c r="U33" s="80">
        <v>37.5</v>
      </c>
      <c r="V33" s="80"/>
      <c r="W33" s="80"/>
      <c r="X33" s="80"/>
      <c r="Y33" s="80">
        <v>40.5</v>
      </c>
      <c r="Z33" s="80"/>
      <c r="AA33" s="80"/>
      <c r="AB33" s="80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7.25" customHeight="1">
      <c r="B34" s="10"/>
      <c r="C34" s="11"/>
      <c r="D34" s="11"/>
    </row>
    <row r="35" spans="1:63" ht="17.25" customHeight="1">
      <c r="A35" s="53" t="s">
        <v>57</v>
      </c>
      <c r="B35" s="53"/>
      <c r="C35" s="53"/>
      <c r="D35" s="53"/>
      <c r="E35" s="53"/>
      <c r="F35" s="53"/>
      <c r="G35" s="53"/>
      <c r="H35" s="53"/>
      <c r="I35" s="54">
        <f>(100*L20)-1550</f>
        <v>2484.9826936115037</v>
      </c>
      <c r="J35" s="54"/>
      <c r="K35" s="54"/>
      <c r="L35" s="54"/>
      <c r="M35" s="44" t="s">
        <v>7</v>
      </c>
      <c r="N35" s="44"/>
      <c r="P35" s="42" t="s">
        <v>58</v>
      </c>
      <c r="Q35" s="42"/>
      <c r="R35" s="42"/>
      <c r="S35" s="42"/>
      <c r="T35" s="42"/>
      <c r="U35" s="42"/>
      <c r="V35" s="42"/>
      <c r="W35" s="42"/>
      <c r="X35" s="42"/>
      <c r="Y35" s="54" t="str">
        <f>IF(J22="","",(100*L24)-1550)</f>
        <v/>
      </c>
      <c r="Z35" s="54"/>
      <c r="AA35" s="54"/>
      <c r="AB35" s="54"/>
    </row>
    <row r="36" spans="1:63" ht="17.25" customHeight="1">
      <c r="A36" s="42" t="s">
        <v>59</v>
      </c>
      <c r="B36" s="42"/>
      <c r="C36" s="42"/>
      <c r="D36" s="42"/>
      <c r="E36" s="42"/>
      <c r="F36" s="42"/>
      <c r="G36" s="42"/>
      <c r="H36" s="42"/>
      <c r="I36" s="43">
        <f>IF(L19&gt;I35,L19,I35)</f>
        <v>2484.9826936115037</v>
      </c>
      <c r="J36" s="43"/>
      <c r="K36" s="43"/>
      <c r="L36" s="43"/>
      <c r="P36" s="42" t="s">
        <v>59</v>
      </c>
      <c r="Q36" s="42"/>
      <c r="R36" s="42"/>
      <c r="S36" s="42"/>
      <c r="T36" s="42"/>
      <c r="U36" s="42"/>
      <c r="V36" s="42"/>
      <c r="W36" s="42"/>
      <c r="X36" s="42"/>
      <c r="Y36" s="43" t="str">
        <f>IF(L23&gt;Y35,L23,Y35)</f>
        <v/>
      </c>
      <c r="Z36" s="43"/>
      <c r="AA36" s="43"/>
      <c r="AB36" s="43"/>
    </row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4" t="s">
        <v>60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130">
    <mergeCell ref="A43:AD43"/>
    <mergeCell ref="A5:O5"/>
    <mergeCell ref="P5:AD5"/>
    <mergeCell ref="L9:O9"/>
    <mergeCell ref="R9:T9"/>
    <mergeCell ref="U9:W9"/>
    <mergeCell ref="Y9:AB9"/>
    <mergeCell ref="A42:AD42"/>
    <mergeCell ref="A10:K10"/>
    <mergeCell ref="L10:O10"/>
    <mergeCell ref="P10:Q10"/>
    <mergeCell ref="AC11:AD11"/>
    <mergeCell ref="A12:K12"/>
    <mergeCell ref="L12:O12"/>
    <mergeCell ref="P12:Q12"/>
    <mergeCell ref="R12:T12"/>
    <mergeCell ref="U12:W12"/>
    <mergeCell ref="Y12:AB12"/>
    <mergeCell ref="AC12:AD12"/>
    <mergeCell ref="A11:K11"/>
    <mergeCell ref="L11:O11"/>
    <mergeCell ref="P11:Q11"/>
    <mergeCell ref="U11:W11"/>
    <mergeCell ref="Y11:AB11"/>
    <mergeCell ref="Y13:AB13"/>
    <mergeCell ref="AC13:AD13"/>
    <mergeCell ref="A14:K14"/>
    <mergeCell ref="L14:O14"/>
    <mergeCell ref="P14:Q14"/>
    <mergeCell ref="U14:W14"/>
    <mergeCell ref="Y14:AB14"/>
    <mergeCell ref="AC14:AD14"/>
    <mergeCell ref="A13:K13"/>
    <mergeCell ref="L13:O13"/>
    <mergeCell ref="P13:Q13"/>
    <mergeCell ref="R13:T13"/>
    <mergeCell ref="U13:W13"/>
    <mergeCell ref="P17:Q17"/>
    <mergeCell ref="U17:W17"/>
    <mergeCell ref="AC15:AD15"/>
    <mergeCell ref="A16:K16"/>
    <mergeCell ref="L16:O16"/>
    <mergeCell ref="P16:Q16"/>
    <mergeCell ref="U16:W16"/>
    <mergeCell ref="Y16:AB16"/>
    <mergeCell ref="AC16:AD16"/>
    <mergeCell ref="A15:K15"/>
    <mergeCell ref="L15:O15"/>
    <mergeCell ref="P15:Q15"/>
    <mergeCell ref="U15:W15"/>
    <mergeCell ref="Y15:AB15"/>
    <mergeCell ref="F20:K20"/>
    <mergeCell ref="L20:O20"/>
    <mergeCell ref="F21:K21"/>
    <mergeCell ref="L21:O21"/>
    <mergeCell ref="P21:Q21"/>
    <mergeCell ref="F23:K23"/>
    <mergeCell ref="L23:O23"/>
    <mergeCell ref="P23:Q23"/>
    <mergeCell ref="Y23:AB23"/>
    <mergeCell ref="Z1:AD1"/>
    <mergeCell ref="A1:Y1"/>
    <mergeCell ref="Y33:AB33"/>
    <mergeCell ref="C33:F33"/>
    <mergeCell ref="G33:J33"/>
    <mergeCell ref="K33:N33"/>
    <mergeCell ref="Q33:T33"/>
    <mergeCell ref="U33:X33"/>
    <mergeCell ref="Y31:AB31"/>
    <mergeCell ref="C32:F32"/>
    <mergeCell ref="G32:J32"/>
    <mergeCell ref="K32:N32"/>
    <mergeCell ref="Q32:T32"/>
    <mergeCell ref="U32:X32"/>
    <mergeCell ref="Y32:AB32"/>
    <mergeCell ref="C31:F31"/>
    <mergeCell ref="G31:J31"/>
    <mergeCell ref="K31:N31"/>
    <mergeCell ref="Q31:T31"/>
    <mergeCell ref="U31:X31"/>
    <mergeCell ref="G29:J29"/>
    <mergeCell ref="K29:N29"/>
    <mergeCell ref="U29:X29"/>
    <mergeCell ref="Y29:AB29"/>
    <mergeCell ref="R10:T10"/>
    <mergeCell ref="A7:K7"/>
    <mergeCell ref="L7:M7"/>
    <mergeCell ref="S7:T7"/>
    <mergeCell ref="U7:AD7"/>
    <mergeCell ref="A18:I18"/>
    <mergeCell ref="J18:K18"/>
    <mergeCell ref="A22:I22"/>
    <mergeCell ref="J22:K22"/>
    <mergeCell ref="L22:O22"/>
    <mergeCell ref="P22:Q22"/>
    <mergeCell ref="U22:W22"/>
    <mergeCell ref="Y22:AB22"/>
    <mergeCell ref="AC22:AD22"/>
    <mergeCell ref="Y17:AB17"/>
    <mergeCell ref="AC17:AD17"/>
    <mergeCell ref="F19:K19"/>
    <mergeCell ref="L19:O19"/>
    <mergeCell ref="P19:Q19"/>
    <mergeCell ref="Y19:AB19"/>
    <mergeCell ref="AC19:AD19"/>
    <mergeCell ref="A17:I17"/>
    <mergeCell ref="J17:K17"/>
    <mergeCell ref="L17:O17"/>
    <mergeCell ref="A36:H36"/>
    <mergeCell ref="I36:L36"/>
    <mergeCell ref="P36:X36"/>
    <mergeCell ref="Y36:AB36"/>
    <mergeCell ref="AC23:AD23"/>
    <mergeCell ref="F24:K24"/>
    <mergeCell ref="L24:O24"/>
    <mergeCell ref="T25:U25"/>
    <mergeCell ref="V25:AD25"/>
    <mergeCell ref="A35:H35"/>
    <mergeCell ref="I35:L35"/>
    <mergeCell ref="M35:N35"/>
    <mergeCell ref="P35:X35"/>
    <mergeCell ref="Y35:AB35"/>
    <mergeCell ref="C30:F30"/>
    <mergeCell ref="G30:J30"/>
    <mergeCell ref="K30:N30"/>
    <mergeCell ref="Q30:T30"/>
    <mergeCell ref="U30:X30"/>
    <mergeCell ref="Y30:AB30"/>
    <mergeCell ref="C28:N28"/>
    <mergeCell ref="Q28:AB28"/>
  </mergeCells>
  <conditionalFormatting sqref="D21">
    <cfRule type="cellIs" dxfId="81" priority="14" operator="lessThan">
      <formula>0</formula>
    </cfRule>
  </conditionalFormatting>
  <conditionalFormatting sqref="L24:O24">
    <cfRule type="expression" priority="9" stopIfTrue="1">
      <formula>J22=""</formula>
    </cfRule>
    <cfRule type="expression" dxfId="80" priority="10">
      <formula>L23&gt;Y35</formula>
    </cfRule>
    <cfRule type="expression" dxfId="79" priority="11">
      <formula>L24&gt;K31:K33</formula>
    </cfRule>
    <cfRule type="expression" dxfId="78" priority="12">
      <formula>L24&lt;G31:G33</formula>
    </cfRule>
  </conditionalFormatting>
  <conditionalFormatting sqref="L15:O15">
    <cfRule type="expression" dxfId="77" priority="7">
      <formula>L15&gt;120</formula>
    </cfRule>
    <cfRule type="expression" dxfId="76" priority="8">
      <formula>L15+L16&gt;120</formula>
    </cfRule>
  </conditionalFormatting>
  <conditionalFormatting sqref="L16:O16">
    <cfRule type="expression" dxfId="75" priority="5">
      <formula>L16&gt;50</formula>
    </cfRule>
    <cfRule type="expression" dxfId="74" priority="6">
      <formula>L15+L16&gt;120</formula>
    </cfRule>
  </conditionalFormatting>
  <conditionalFormatting sqref="L19:O19">
    <cfRule type="expression" dxfId="73" priority="4">
      <formula>L19&gt;L10</formula>
    </cfRule>
  </conditionalFormatting>
  <conditionalFormatting sqref="L20:O20">
    <cfRule type="expression" dxfId="72" priority="1">
      <formula>L19&gt;I35</formula>
    </cfRule>
    <cfRule type="expression" dxfId="71" priority="2">
      <formula>L20&gt;K31:K33</formula>
    </cfRule>
    <cfRule type="expression" dxfId="70" priority="3">
      <formula>L20&lt;G31:G33</formula>
    </cfRule>
  </conditionalFormatting>
  <printOptions horizontalCentered="1"/>
  <pageMargins left="0.5" right="0.5" top="0.5" bottom="0.5" header="0.25" footer="0.25"/>
  <pageSetup orientation="portrait" useFirstPageNumber="1" r:id="rId1"/>
  <headerFooter>
    <oddHeader xml:space="preserve">&amp;R    </oddHeader>
  </headerFooter>
  <ignoredErrors>
    <ignoredError sqref="L2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4">
        <f ca="1">TODAY()</f>
        <v>44240</v>
      </c>
      <c r="AA1" s="44"/>
      <c r="AB1" s="44"/>
      <c r="AC1" s="44"/>
      <c r="AD1" s="44"/>
    </row>
    <row r="5" spans="1:63" ht="17.25" customHeight="1">
      <c r="A5" s="70" t="s">
        <v>19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9" t="s">
        <v>20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6" t="s">
        <v>46</v>
      </c>
      <c r="B7" s="76"/>
      <c r="C7" s="76"/>
      <c r="D7" s="76"/>
      <c r="E7" s="76"/>
      <c r="F7" s="76"/>
      <c r="G7" s="76"/>
      <c r="H7" s="76"/>
      <c r="I7" s="76"/>
      <c r="J7" s="76"/>
      <c r="K7" s="77"/>
      <c r="L7" s="74"/>
      <c r="M7" s="7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3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36"/>
      <c r="F9" s="36"/>
      <c r="G9" s="36"/>
      <c r="I9" s="36"/>
      <c r="L9" s="71" t="s">
        <v>3</v>
      </c>
      <c r="M9" s="71"/>
      <c r="N9" s="71"/>
      <c r="O9" s="71"/>
      <c r="U9" s="44" t="s">
        <v>23</v>
      </c>
      <c r="V9" s="44"/>
      <c r="W9" s="44"/>
      <c r="Y9" s="44" t="s">
        <v>5</v>
      </c>
      <c r="Z9" s="44"/>
      <c r="AA9" s="44"/>
      <c r="AB9" s="4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2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5"/>
      <c r="L10" s="46">
        <v>1764</v>
      </c>
      <c r="M10" s="47"/>
      <c r="N10" s="47"/>
      <c r="O10" s="48"/>
      <c r="P10" s="57" t="s">
        <v>7</v>
      </c>
      <c r="Q10" s="57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5"/>
      <c r="L11" s="46">
        <v>1209.3599999999999</v>
      </c>
      <c r="M11" s="47"/>
      <c r="N11" s="47"/>
      <c r="O11" s="48"/>
      <c r="P11" s="57" t="s">
        <v>7</v>
      </c>
      <c r="Q11" s="57"/>
      <c r="S11" s="13"/>
      <c r="T11" s="13"/>
      <c r="U11" s="46">
        <f>Y11/L11</f>
        <v>9.7266322683072044</v>
      </c>
      <c r="V11" s="47"/>
      <c r="W11" s="48"/>
      <c r="X11" s="3" t="s">
        <v>9</v>
      </c>
      <c r="Y11" s="46">
        <v>11763</v>
      </c>
      <c r="Z11" s="47"/>
      <c r="AA11" s="47"/>
      <c r="AB11" s="48"/>
      <c r="AC11" s="44" t="s">
        <v>10</v>
      </c>
      <c r="AD11" s="4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2" t="s">
        <v>21</v>
      </c>
      <c r="B12" s="42"/>
      <c r="C12" s="42"/>
      <c r="D12" s="42"/>
      <c r="E12" s="42"/>
      <c r="F12" s="42"/>
      <c r="G12" s="42"/>
      <c r="H12" s="42"/>
      <c r="I12" s="42"/>
      <c r="J12" s="42"/>
      <c r="K12" s="45"/>
      <c r="L12" s="66"/>
      <c r="M12" s="67"/>
      <c r="N12" s="67"/>
      <c r="O12" s="68"/>
      <c r="P12" s="57" t="s">
        <v>7</v>
      </c>
      <c r="Q12" s="57"/>
      <c r="R12" s="14"/>
      <c r="S12" s="14"/>
      <c r="T12" s="14"/>
      <c r="U12" s="46">
        <v>5.63</v>
      </c>
      <c r="V12" s="47"/>
      <c r="W12" s="48"/>
      <c r="X12" s="3" t="s">
        <v>9</v>
      </c>
      <c r="Y12" s="46">
        <f t="shared" ref="Y12:Y14" si="0">L12*U12</f>
        <v>0</v>
      </c>
      <c r="Z12" s="47"/>
      <c r="AA12" s="47"/>
      <c r="AB12" s="48"/>
      <c r="AC12" s="44" t="s">
        <v>10</v>
      </c>
      <c r="AD12" s="4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2" t="s">
        <v>22</v>
      </c>
      <c r="B13" s="42"/>
      <c r="C13" s="42"/>
      <c r="D13" s="42"/>
      <c r="E13" s="42"/>
      <c r="F13" s="42"/>
      <c r="G13" s="42"/>
      <c r="H13" s="42"/>
      <c r="I13" s="42"/>
      <c r="J13" s="42"/>
      <c r="K13" s="45"/>
      <c r="L13" s="66"/>
      <c r="M13" s="67"/>
      <c r="N13" s="67"/>
      <c r="O13" s="68"/>
      <c r="P13" s="57" t="s">
        <v>7</v>
      </c>
      <c r="Q13" s="57"/>
      <c r="U13" s="46">
        <v>32.44</v>
      </c>
      <c r="V13" s="47"/>
      <c r="W13" s="48"/>
      <c r="X13" s="3" t="s">
        <v>9</v>
      </c>
      <c r="Y13" s="46">
        <f t="shared" si="0"/>
        <v>0</v>
      </c>
      <c r="Z13" s="47"/>
      <c r="AA13" s="47"/>
      <c r="AB13" s="48"/>
      <c r="AC13" s="44" t="s">
        <v>10</v>
      </c>
      <c r="AD13" s="4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2" t="s">
        <v>50</v>
      </c>
      <c r="B14" s="42"/>
      <c r="C14" s="42"/>
      <c r="D14" s="42"/>
      <c r="E14" s="42"/>
      <c r="F14" s="42"/>
      <c r="G14" s="42"/>
      <c r="H14" s="42"/>
      <c r="I14" s="45"/>
      <c r="J14" s="62"/>
      <c r="K14" s="63"/>
      <c r="L14" s="46">
        <f>6*J14</f>
        <v>0</v>
      </c>
      <c r="M14" s="47"/>
      <c r="N14" s="47"/>
      <c r="O14" s="48"/>
      <c r="P14" s="57" t="s">
        <v>7</v>
      </c>
      <c r="Q14" s="57"/>
      <c r="U14" s="46">
        <v>32.44</v>
      </c>
      <c r="V14" s="47"/>
      <c r="W14" s="48"/>
      <c r="X14" s="3" t="s">
        <v>9</v>
      </c>
      <c r="Y14" s="46">
        <f t="shared" si="0"/>
        <v>0</v>
      </c>
      <c r="Z14" s="47"/>
      <c r="AA14" s="47"/>
      <c r="AB14" s="48"/>
      <c r="AC14" s="44" t="s">
        <v>10</v>
      </c>
      <c r="AD14" s="4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2" t="s">
        <v>49</v>
      </c>
      <c r="B15" s="42"/>
      <c r="C15" s="42"/>
      <c r="D15" s="42"/>
      <c r="E15" s="42"/>
      <c r="F15" s="42"/>
      <c r="G15" s="42"/>
      <c r="H15" s="42"/>
      <c r="I15" s="45"/>
      <c r="J15" s="60">
        <v>24</v>
      </c>
      <c r="K15" s="61"/>
      <c r="P15" s="35"/>
      <c r="Q15" s="5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C16" s="35"/>
      <c r="D16" s="4"/>
      <c r="F16" s="42" t="s">
        <v>52</v>
      </c>
      <c r="G16" s="42"/>
      <c r="H16" s="42"/>
      <c r="I16" s="42"/>
      <c r="J16" s="42"/>
      <c r="K16" s="45"/>
      <c r="L16" s="46">
        <f>SUM(L11:L14)</f>
        <v>1209.3599999999999</v>
      </c>
      <c r="M16" s="47"/>
      <c r="N16" s="47"/>
      <c r="O16" s="48"/>
      <c r="P16" s="57" t="s">
        <v>7</v>
      </c>
      <c r="Q16" s="57"/>
      <c r="Y16" s="46">
        <f>SUM(Y11:Y14)</f>
        <v>11763</v>
      </c>
      <c r="Z16" s="47"/>
      <c r="AA16" s="47"/>
      <c r="AB16" s="48"/>
      <c r="AC16" s="44" t="s">
        <v>10</v>
      </c>
      <c r="AD16" s="4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C17" s="35"/>
      <c r="D17" s="4"/>
      <c r="F17" s="42" t="s">
        <v>51</v>
      </c>
      <c r="G17" s="42"/>
      <c r="H17" s="42"/>
      <c r="I17" s="42"/>
      <c r="J17" s="42"/>
      <c r="K17" s="45"/>
      <c r="L17" s="46">
        <f>Y16/L16</f>
        <v>9.7266322683072044</v>
      </c>
      <c r="M17" s="47"/>
      <c r="N17" s="47"/>
      <c r="O17" s="48"/>
      <c r="P17" s="3" t="s">
        <v>9</v>
      </c>
      <c r="R17" s="33" t="s">
        <v>56</v>
      </c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C18" s="35"/>
      <c r="D18" s="4"/>
      <c r="F18" s="42" t="s">
        <v>16</v>
      </c>
      <c r="G18" s="42"/>
      <c r="H18" s="42"/>
      <c r="I18" s="42"/>
      <c r="J18" s="42"/>
      <c r="K18" s="45"/>
      <c r="L18" s="46">
        <f>L10-L16</f>
        <v>554.6400000000001</v>
      </c>
      <c r="M18" s="47"/>
      <c r="N18" s="47"/>
      <c r="O18" s="48"/>
      <c r="P18" s="57" t="s">
        <v>7</v>
      </c>
      <c r="Q18" s="57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A19" s="42" t="s">
        <v>53</v>
      </c>
      <c r="B19" s="42"/>
      <c r="C19" s="42"/>
      <c r="D19" s="42"/>
      <c r="E19" s="42"/>
      <c r="F19" s="42"/>
      <c r="G19" s="42"/>
      <c r="H19" s="42"/>
      <c r="I19" s="45"/>
      <c r="J19" s="62"/>
      <c r="K19" s="63"/>
      <c r="L19" s="46" t="str">
        <f>IF(J19="","",6*J19)</f>
        <v/>
      </c>
      <c r="M19" s="47"/>
      <c r="N19" s="47"/>
      <c r="O19" s="48"/>
      <c r="P19" s="57" t="s">
        <v>7</v>
      </c>
      <c r="Q19" s="57"/>
      <c r="U19" s="46">
        <v>32.44</v>
      </c>
      <c r="V19" s="47"/>
      <c r="W19" s="48"/>
      <c r="X19" s="3" t="s">
        <v>9</v>
      </c>
      <c r="Y19" s="46" t="str">
        <f>IF(J19="","",L19*U19)</f>
        <v/>
      </c>
      <c r="Z19" s="47"/>
      <c r="AA19" s="47"/>
      <c r="AB19" s="48"/>
      <c r="AC19" s="44" t="s">
        <v>10</v>
      </c>
      <c r="AD19" s="44"/>
    </row>
    <row r="20" spans="1:63" ht="17.25" customHeight="1">
      <c r="C20" s="35"/>
      <c r="D20" s="6"/>
      <c r="E20" s="7"/>
      <c r="F20" s="42" t="s">
        <v>54</v>
      </c>
      <c r="G20" s="42"/>
      <c r="H20" s="42"/>
      <c r="I20" s="42"/>
      <c r="J20" s="42"/>
      <c r="K20" s="45"/>
      <c r="L20" s="46" t="str">
        <f>IF(J19="","",SUM(L11:L13)+L19)</f>
        <v/>
      </c>
      <c r="M20" s="47"/>
      <c r="N20" s="47"/>
      <c r="O20" s="48"/>
      <c r="P20" s="57" t="s">
        <v>7</v>
      </c>
      <c r="Q20" s="57"/>
      <c r="Y20" s="46" t="str">
        <f>IF(J19="","",SUM(Y8:Y13)+Y19)</f>
        <v/>
      </c>
      <c r="Z20" s="47"/>
      <c r="AA20" s="47"/>
      <c r="AB20" s="48"/>
      <c r="AC20" s="44" t="s">
        <v>10</v>
      </c>
      <c r="AD20" s="44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C21" s="35"/>
      <c r="D21" s="6"/>
      <c r="E21" s="7"/>
      <c r="F21" s="42" t="s">
        <v>55</v>
      </c>
      <c r="G21" s="42"/>
      <c r="H21" s="42"/>
      <c r="I21" s="42"/>
      <c r="J21" s="42"/>
      <c r="K21" s="45"/>
      <c r="L21" s="46" t="str">
        <f>IF(J19="","",Y20/L20)</f>
        <v/>
      </c>
      <c r="M21" s="47"/>
      <c r="N21" s="47"/>
      <c r="O21" s="48"/>
      <c r="P21" s="3" t="s">
        <v>9</v>
      </c>
      <c r="R21" s="32" t="s">
        <v>56</v>
      </c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C22" s="35"/>
      <c r="D22" s="6"/>
      <c r="E22" s="7"/>
      <c r="F22" s="7"/>
      <c r="G22" s="7"/>
      <c r="H22" s="8"/>
      <c r="I22" s="6"/>
      <c r="T22" s="49"/>
      <c r="U22" s="50"/>
      <c r="V22" s="51" t="s">
        <v>48</v>
      </c>
      <c r="W22" s="52"/>
      <c r="X22" s="52"/>
      <c r="Y22" s="52"/>
      <c r="Z22" s="52"/>
      <c r="AA22" s="52"/>
      <c r="AB22" s="52"/>
      <c r="AC22" s="52"/>
      <c r="AD22" s="5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5" spans="1:63" ht="17.25" customHeight="1">
      <c r="C25" s="36"/>
      <c r="D25" s="36"/>
      <c r="G25" s="44" t="s">
        <v>24</v>
      </c>
      <c r="H25" s="44"/>
      <c r="I25" s="44"/>
      <c r="J25" s="44"/>
      <c r="K25" s="44" t="s">
        <v>25</v>
      </c>
      <c r="L25" s="44"/>
      <c r="M25" s="44"/>
      <c r="N25" s="44"/>
    </row>
    <row r="26" spans="1:63" ht="17.25" customHeight="1">
      <c r="B26" s="36"/>
      <c r="C26" s="44" t="s">
        <v>3</v>
      </c>
      <c r="D26" s="44"/>
      <c r="E26" s="44"/>
      <c r="F26" s="44"/>
      <c r="G26" s="44" t="s">
        <v>23</v>
      </c>
      <c r="H26" s="44"/>
      <c r="I26" s="44"/>
      <c r="J26" s="44"/>
      <c r="K26" s="44" t="s">
        <v>23</v>
      </c>
      <c r="L26" s="44"/>
      <c r="M26" s="44"/>
      <c r="N26" s="44"/>
    </row>
    <row r="27" spans="1:63" ht="17.25" customHeight="1">
      <c r="B27" s="22"/>
      <c r="C27" s="56">
        <v>1200</v>
      </c>
      <c r="D27" s="56"/>
      <c r="E27" s="56"/>
      <c r="F27" s="56"/>
      <c r="G27" s="55">
        <v>7.95</v>
      </c>
      <c r="H27" s="55"/>
      <c r="I27" s="55"/>
      <c r="J27" s="55"/>
      <c r="K27" s="55">
        <v>12.48</v>
      </c>
      <c r="L27" s="55"/>
      <c r="M27" s="55"/>
      <c r="N27" s="55"/>
      <c r="Q27" s="22"/>
      <c r="R27" s="22"/>
      <c r="S27" s="22"/>
      <c r="T27" s="22"/>
      <c r="U27" s="12"/>
      <c r="V27" s="12"/>
      <c r="W27" s="12"/>
      <c r="X27" s="12"/>
      <c r="Y27" s="12"/>
      <c r="Z27" s="12"/>
      <c r="AA27" s="12"/>
      <c r="AB27" s="12"/>
    </row>
    <row r="28" spans="1:63" ht="17.25" customHeight="1">
      <c r="B28" s="22"/>
      <c r="C28" s="56">
        <v>1653</v>
      </c>
      <c r="D28" s="56"/>
      <c r="E28" s="56"/>
      <c r="F28" s="56"/>
      <c r="G28" s="55">
        <v>7.95</v>
      </c>
      <c r="H28" s="55"/>
      <c r="I28" s="55"/>
      <c r="J28" s="55"/>
      <c r="K28" s="55">
        <v>12.48</v>
      </c>
      <c r="L28" s="55"/>
      <c r="M28" s="55"/>
      <c r="N28" s="55"/>
      <c r="Q28" s="22"/>
      <c r="R28" s="22"/>
      <c r="S28" s="22"/>
      <c r="T28" s="22"/>
      <c r="U28" s="12"/>
      <c r="V28" s="12"/>
      <c r="W28" s="12"/>
      <c r="X28" s="12"/>
      <c r="Y28" s="12"/>
      <c r="Z28" s="12"/>
      <c r="AA28" s="12"/>
      <c r="AB28" s="12"/>
    </row>
    <row r="29" spans="1:63" ht="17.25" customHeight="1">
      <c r="A29" s="12"/>
      <c r="B29" s="22"/>
      <c r="C29" s="56">
        <v>1764</v>
      </c>
      <c r="D29" s="56"/>
      <c r="E29" s="56"/>
      <c r="F29" s="56"/>
      <c r="G29" s="44">
        <v>8.07</v>
      </c>
      <c r="H29" s="44"/>
      <c r="I29" s="44"/>
      <c r="J29" s="44"/>
      <c r="K29" s="44">
        <v>12.16</v>
      </c>
      <c r="L29" s="44"/>
      <c r="M29" s="44"/>
      <c r="N29" s="44"/>
      <c r="Q29" s="22"/>
      <c r="R29" s="22"/>
      <c r="S29" s="22"/>
      <c r="T29" s="22"/>
      <c r="U29" s="12"/>
      <c r="V29" s="12"/>
      <c r="W29" s="12"/>
      <c r="X29" s="12"/>
      <c r="Y29" s="12"/>
      <c r="Z29" s="12"/>
      <c r="AA29" s="12"/>
      <c r="AB29" s="1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7.25" customHeight="1">
      <c r="B30" s="22"/>
      <c r="C30" s="22"/>
      <c r="D30" s="22"/>
      <c r="E30" s="22"/>
      <c r="F30" s="22"/>
    </row>
    <row r="31" spans="1:63" ht="17.25" customHeight="1">
      <c r="A31" s="53" t="s">
        <v>61</v>
      </c>
      <c r="B31" s="53"/>
      <c r="C31" s="53"/>
      <c r="D31" s="53"/>
      <c r="E31" s="53"/>
      <c r="F31" s="53"/>
      <c r="G31" s="53"/>
      <c r="H31" s="53"/>
      <c r="I31" s="54">
        <f>(925*L17)-5700.75</f>
        <v>3296.3848481841633</v>
      </c>
      <c r="J31" s="54"/>
      <c r="K31" s="54"/>
      <c r="L31" s="54"/>
      <c r="M31" s="44" t="s">
        <v>7</v>
      </c>
      <c r="N31" s="44"/>
      <c r="P31" s="42" t="s">
        <v>63</v>
      </c>
      <c r="Q31" s="42"/>
      <c r="R31" s="42"/>
      <c r="S31" s="42"/>
      <c r="T31" s="42"/>
      <c r="U31" s="42"/>
      <c r="V31" s="42"/>
      <c r="W31" s="42"/>
      <c r="X31" s="42"/>
      <c r="Y31" s="54" t="str">
        <f>IF(J19="","",(925*L21)-5700.75)</f>
        <v/>
      </c>
      <c r="Z31" s="54"/>
      <c r="AA31" s="54"/>
      <c r="AB31" s="54"/>
    </row>
    <row r="32" spans="1:63" ht="17.25" customHeight="1">
      <c r="A32" s="42" t="s">
        <v>59</v>
      </c>
      <c r="B32" s="42"/>
      <c r="C32" s="42"/>
      <c r="D32" s="42"/>
      <c r="E32" s="42"/>
      <c r="F32" s="42"/>
      <c r="G32" s="42"/>
      <c r="H32" s="42"/>
      <c r="I32" s="43">
        <f>IF(L16&gt;I31,L16,I31)</f>
        <v>3296.3848481841633</v>
      </c>
      <c r="J32" s="43"/>
      <c r="K32" s="43"/>
      <c r="L32" s="43"/>
      <c r="P32" s="42" t="s">
        <v>59</v>
      </c>
      <c r="Q32" s="42"/>
      <c r="R32" s="42"/>
      <c r="S32" s="42"/>
      <c r="T32" s="42"/>
      <c r="U32" s="42"/>
      <c r="V32" s="42"/>
      <c r="W32" s="42"/>
      <c r="X32" s="42"/>
      <c r="Y32" s="43" t="str">
        <f>IF(L20&gt;Y31,L20,Y31)</f>
        <v/>
      </c>
      <c r="Z32" s="43"/>
      <c r="AA32" s="43"/>
      <c r="AB32" s="43"/>
    </row>
    <row r="33" spans="1:63" ht="17.25" customHeight="1">
      <c r="A33" s="53" t="s">
        <v>62</v>
      </c>
      <c r="B33" s="53"/>
      <c r="C33" s="53"/>
      <c r="D33" s="53"/>
      <c r="E33" s="53"/>
      <c r="F33" s="53"/>
      <c r="G33" s="53"/>
      <c r="H33" s="53"/>
      <c r="I33" s="54">
        <f>(346.875*L17)-2565</f>
        <v>808.92556806906168</v>
      </c>
      <c r="J33" s="54"/>
      <c r="K33" s="54"/>
      <c r="L33" s="54"/>
      <c r="M33" s="44" t="s">
        <v>7</v>
      </c>
      <c r="N33" s="44"/>
      <c r="P33" s="42" t="s">
        <v>64</v>
      </c>
      <c r="Q33" s="42"/>
      <c r="R33" s="42"/>
      <c r="S33" s="42"/>
      <c r="T33" s="42"/>
      <c r="U33" s="42"/>
      <c r="V33" s="42"/>
      <c r="W33" s="42"/>
      <c r="X33" s="42"/>
      <c r="Y33" s="54" t="str">
        <f>IF(J19="","",(346.875*L21)-2565)</f>
        <v/>
      </c>
      <c r="Z33" s="54"/>
      <c r="AA33" s="54"/>
      <c r="AB33" s="54"/>
    </row>
    <row r="34" spans="1:63" ht="17.25" customHeight="1">
      <c r="A34" s="42" t="s">
        <v>59</v>
      </c>
      <c r="B34" s="42"/>
      <c r="C34" s="42"/>
      <c r="D34" s="42"/>
      <c r="E34" s="42"/>
      <c r="F34" s="42"/>
      <c r="G34" s="42"/>
      <c r="H34" s="42"/>
      <c r="I34" s="43">
        <f>IF(L16&gt;I33,L16,I33)</f>
        <v>1209.3599999999999</v>
      </c>
      <c r="J34" s="43"/>
      <c r="K34" s="43"/>
      <c r="L34" s="43"/>
      <c r="P34" s="42" t="s">
        <v>59</v>
      </c>
      <c r="Q34" s="42"/>
      <c r="R34" s="42"/>
      <c r="S34" s="42"/>
      <c r="T34" s="42"/>
      <c r="U34" s="42"/>
      <c r="V34" s="42"/>
      <c r="W34" s="42"/>
      <c r="X34" s="42"/>
      <c r="Y34" s="43" t="str">
        <f>IF(L21&gt;Y33,L21,Y33)</f>
        <v/>
      </c>
      <c r="Z34" s="43"/>
      <c r="AA34" s="43"/>
      <c r="AB34" s="43"/>
    </row>
    <row r="35" spans="1:63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7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7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4" t="s">
        <v>60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99">
    <mergeCell ref="C26:F26"/>
    <mergeCell ref="G26:J26"/>
    <mergeCell ref="K26:N26"/>
    <mergeCell ref="A42:AD42"/>
    <mergeCell ref="C29:F29"/>
    <mergeCell ref="G29:J29"/>
    <mergeCell ref="K29:N29"/>
    <mergeCell ref="C28:F28"/>
    <mergeCell ref="G28:J28"/>
    <mergeCell ref="K28:N28"/>
    <mergeCell ref="A32:H32"/>
    <mergeCell ref="I32:L32"/>
    <mergeCell ref="P32:X32"/>
    <mergeCell ref="Y32:AB32"/>
    <mergeCell ref="A33:H33"/>
    <mergeCell ref="I33:L33"/>
    <mergeCell ref="A34:H34"/>
    <mergeCell ref="I34:L34"/>
    <mergeCell ref="P34:X34"/>
    <mergeCell ref="L20:O20"/>
    <mergeCell ref="F17:K17"/>
    <mergeCell ref="L17:O17"/>
    <mergeCell ref="F18:K18"/>
    <mergeCell ref="L18:O18"/>
    <mergeCell ref="P18:Q18"/>
    <mergeCell ref="Y14:AB14"/>
    <mergeCell ref="AC14:AD14"/>
    <mergeCell ref="F16:K16"/>
    <mergeCell ref="L16:O16"/>
    <mergeCell ref="P16:Q16"/>
    <mergeCell ref="Y16:AB16"/>
    <mergeCell ref="AC16:AD16"/>
    <mergeCell ref="A14:I14"/>
    <mergeCell ref="J14:K14"/>
    <mergeCell ref="L14:O14"/>
    <mergeCell ref="P14:Q14"/>
    <mergeCell ref="U14:W14"/>
    <mergeCell ref="A13:K13"/>
    <mergeCell ref="L13:O13"/>
    <mergeCell ref="P13:Q13"/>
    <mergeCell ref="U13:W13"/>
    <mergeCell ref="Y13:AB13"/>
    <mergeCell ref="A10:K10"/>
    <mergeCell ref="L10:O10"/>
    <mergeCell ref="P10:Q10"/>
    <mergeCell ref="AC13:AD13"/>
    <mergeCell ref="AC11:AD11"/>
    <mergeCell ref="A12:K12"/>
    <mergeCell ref="L12:O12"/>
    <mergeCell ref="P12:Q12"/>
    <mergeCell ref="U12:W12"/>
    <mergeCell ref="Y12:AB12"/>
    <mergeCell ref="AC12:AD12"/>
    <mergeCell ref="A11:K11"/>
    <mergeCell ref="L11:O11"/>
    <mergeCell ref="P11:Q11"/>
    <mergeCell ref="U11:W11"/>
    <mergeCell ref="Y11:AB11"/>
    <mergeCell ref="A5:O5"/>
    <mergeCell ref="P5:AD5"/>
    <mergeCell ref="Z1:AD1"/>
    <mergeCell ref="A1:Y1"/>
    <mergeCell ref="L9:O9"/>
    <mergeCell ref="U9:W9"/>
    <mergeCell ref="Y9:AB9"/>
    <mergeCell ref="A7:K7"/>
    <mergeCell ref="L7:M7"/>
    <mergeCell ref="A43:AD43"/>
    <mergeCell ref="A15:I15"/>
    <mergeCell ref="J15:K15"/>
    <mergeCell ref="A19:I19"/>
    <mergeCell ref="J19:K19"/>
    <mergeCell ref="L19:O19"/>
    <mergeCell ref="P19:Q19"/>
    <mergeCell ref="F20:K20"/>
    <mergeCell ref="P20:Q20"/>
    <mergeCell ref="F21:K21"/>
    <mergeCell ref="L21:O21"/>
    <mergeCell ref="U19:W19"/>
    <mergeCell ref="Y19:AB19"/>
    <mergeCell ref="AC19:AD19"/>
    <mergeCell ref="Y20:AB20"/>
    <mergeCell ref="AC20:AD20"/>
    <mergeCell ref="Y34:AB34"/>
    <mergeCell ref="T22:U22"/>
    <mergeCell ref="V22:AD22"/>
    <mergeCell ref="A31:H31"/>
    <mergeCell ref="I31:L31"/>
    <mergeCell ref="M31:N31"/>
    <mergeCell ref="P31:X31"/>
    <mergeCell ref="Y31:AB31"/>
    <mergeCell ref="C27:F27"/>
    <mergeCell ref="G27:J27"/>
    <mergeCell ref="K27:N27"/>
    <mergeCell ref="G25:J25"/>
    <mergeCell ref="K25:N25"/>
    <mergeCell ref="M33:N33"/>
    <mergeCell ref="P33:X33"/>
    <mergeCell ref="Y33:AB33"/>
  </mergeCells>
  <conditionalFormatting sqref="D18">
    <cfRule type="cellIs" dxfId="69" priority="15" operator="lessThan">
      <formula>0</formula>
    </cfRule>
  </conditionalFormatting>
  <conditionalFormatting sqref="L13:O13">
    <cfRule type="expression" dxfId="68" priority="9">
      <formula>L13&gt;44</formula>
    </cfRule>
  </conditionalFormatting>
  <conditionalFormatting sqref="L16:O16">
    <cfRule type="expression" dxfId="67" priority="8">
      <formula>L16&gt;L10</formula>
    </cfRule>
  </conditionalFormatting>
  <conditionalFormatting sqref="L21:O21">
    <cfRule type="expression" priority="2" stopIfTrue="1">
      <formula>J19=""</formula>
    </cfRule>
    <cfRule type="expression" dxfId="66" priority="34">
      <formula>L20&gt;Y31</formula>
    </cfRule>
    <cfRule type="expression" dxfId="65" priority="35">
      <formula>L21&lt;G27:G29</formula>
    </cfRule>
    <cfRule type="expression" dxfId="64" priority="36">
      <formula>L20&lt;Y33</formula>
    </cfRule>
    <cfRule type="expression" dxfId="63" priority="37">
      <formula>L21&gt;K27:K29</formula>
    </cfRule>
  </conditionalFormatting>
  <conditionalFormatting sqref="L17:O17">
    <cfRule type="expression" dxfId="62" priority="4">
      <formula>L16&gt;I31</formula>
    </cfRule>
    <cfRule type="expression" dxfId="61" priority="38">
      <formula>L17&lt;G27:G29</formula>
    </cfRule>
    <cfRule type="expression" dxfId="60" priority="39">
      <formula>L16&lt;I33</formula>
    </cfRule>
    <cfRule type="expression" dxfId="59" priority="40">
      <formula>L17&gt;K27:K29</formula>
    </cfRule>
  </conditionalFormatting>
  <conditionalFormatting sqref="L20:O20">
    <cfRule type="expression" priority="1" stopIfTrue="1">
      <formula>J19=""</formula>
    </cfRule>
    <cfRule type="expression" dxfId="58" priority="3">
      <formula>L20&gt;L10</formula>
    </cfRule>
  </conditionalFormatting>
  <printOptions horizontalCentered="1"/>
  <pageMargins left="0.5" right="0.5" top="0.5" bottom="0.5" header="0.25" footer="0.5"/>
  <pageSetup orientation="portrait" useFirstPageNumber="1" r:id="rId1"/>
  <headerFooter>
    <oddHeader xml:space="preserve">&amp;R    </oddHeader>
  </headerFooter>
  <ignoredErrors>
    <ignoredError sqref="I32:I33" formula="1"/>
    <ignoredError sqref="L2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4">
        <f ca="1">TODAY()</f>
        <v>44240</v>
      </c>
      <c r="AA1" s="44"/>
      <c r="AB1" s="44"/>
      <c r="AC1" s="44"/>
      <c r="AD1" s="44"/>
    </row>
    <row r="5" spans="1:63" ht="17.25" customHeight="1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9" t="s">
        <v>29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6" t="s">
        <v>46</v>
      </c>
      <c r="B7" s="76"/>
      <c r="C7" s="76"/>
      <c r="D7" s="76"/>
      <c r="E7" s="76"/>
      <c r="F7" s="76"/>
      <c r="G7" s="76"/>
      <c r="H7" s="76"/>
      <c r="I7" s="76"/>
      <c r="J7" s="76"/>
      <c r="K7" s="77"/>
      <c r="L7" s="74"/>
      <c r="M7" s="75"/>
      <c r="S7" s="58"/>
      <c r="T7" s="59"/>
      <c r="U7" s="51" t="s">
        <v>47</v>
      </c>
      <c r="V7" s="57"/>
      <c r="W7" s="57"/>
      <c r="X7" s="57"/>
      <c r="Y7" s="57"/>
      <c r="Z7" s="57"/>
      <c r="AA7" s="57"/>
      <c r="AB7" s="57"/>
      <c r="AC7" s="57"/>
      <c r="AD7" s="57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1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16"/>
      <c r="F9" s="16"/>
      <c r="G9" s="16"/>
      <c r="I9" s="16"/>
      <c r="L9" s="71" t="s">
        <v>3</v>
      </c>
      <c r="M9" s="71"/>
      <c r="N9" s="71"/>
      <c r="O9" s="71"/>
      <c r="R9" s="44" t="s">
        <v>2</v>
      </c>
      <c r="S9" s="44"/>
      <c r="T9" s="44"/>
      <c r="U9" s="44" t="s">
        <v>23</v>
      </c>
      <c r="V9" s="44"/>
      <c r="W9" s="44"/>
      <c r="Y9" s="44" t="s">
        <v>5</v>
      </c>
      <c r="Z9" s="44"/>
      <c r="AA9" s="44"/>
      <c r="AB9" s="4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2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5"/>
      <c r="L10" s="46">
        <v>2400</v>
      </c>
      <c r="M10" s="47"/>
      <c r="N10" s="47"/>
      <c r="O10" s="48"/>
      <c r="P10" s="57" t="s">
        <v>7</v>
      </c>
      <c r="Q10" s="57"/>
      <c r="R10" s="44" t="s">
        <v>4</v>
      </c>
      <c r="S10" s="44"/>
      <c r="T10" s="4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5"/>
      <c r="L11" s="46">
        <v>1495.45</v>
      </c>
      <c r="M11" s="47"/>
      <c r="N11" s="47"/>
      <c r="O11" s="48"/>
      <c r="P11" s="57" t="s">
        <v>7</v>
      </c>
      <c r="Q11" s="57"/>
      <c r="S11" s="13"/>
      <c r="T11" s="13"/>
      <c r="U11" s="46">
        <f>Y11/L11</f>
        <v>39.063552776756154</v>
      </c>
      <c r="V11" s="47"/>
      <c r="W11" s="48"/>
      <c r="X11" s="3" t="s">
        <v>9</v>
      </c>
      <c r="Y11" s="46">
        <v>58417.59</v>
      </c>
      <c r="Z11" s="47"/>
      <c r="AA11" s="47"/>
      <c r="AB11" s="48"/>
      <c r="AC11" s="44" t="s">
        <v>10</v>
      </c>
      <c r="AD11" s="4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2" t="s">
        <v>11</v>
      </c>
      <c r="B12" s="42"/>
      <c r="C12" s="42"/>
      <c r="D12" s="42"/>
      <c r="E12" s="42"/>
      <c r="F12" s="42"/>
      <c r="G12" s="42"/>
      <c r="H12" s="42"/>
      <c r="I12" s="42"/>
      <c r="J12" s="42"/>
      <c r="K12" s="45"/>
      <c r="L12" s="66"/>
      <c r="M12" s="67"/>
      <c r="N12" s="67"/>
      <c r="O12" s="68"/>
      <c r="P12" s="57" t="s">
        <v>7</v>
      </c>
      <c r="Q12" s="57"/>
      <c r="R12" s="72">
        <v>3</v>
      </c>
      <c r="S12" s="73"/>
      <c r="T12" s="73"/>
      <c r="U12" s="46">
        <f>34+R12</f>
        <v>37</v>
      </c>
      <c r="V12" s="47"/>
      <c r="W12" s="48"/>
      <c r="X12" s="3" t="s">
        <v>9</v>
      </c>
      <c r="Y12" s="46">
        <f t="shared" ref="Y12:Y17" si="0">L12*U12</f>
        <v>0</v>
      </c>
      <c r="Z12" s="47"/>
      <c r="AA12" s="47"/>
      <c r="AB12" s="48"/>
      <c r="AC12" s="44" t="s">
        <v>10</v>
      </c>
      <c r="AD12" s="4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2" t="s">
        <v>12</v>
      </c>
      <c r="B13" s="42"/>
      <c r="C13" s="42"/>
      <c r="D13" s="42"/>
      <c r="E13" s="42"/>
      <c r="F13" s="42"/>
      <c r="G13" s="42"/>
      <c r="H13" s="42"/>
      <c r="I13" s="42"/>
      <c r="J13" s="42"/>
      <c r="K13" s="45"/>
      <c r="L13" s="66"/>
      <c r="M13" s="67"/>
      <c r="N13" s="67"/>
      <c r="O13" s="68"/>
      <c r="P13" s="57" t="s">
        <v>7</v>
      </c>
      <c r="Q13" s="57"/>
      <c r="R13" s="72">
        <v>3</v>
      </c>
      <c r="S13" s="73"/>
      <c r="T13" s="73"/>
      <c r="U13" s="46">
        <f>34+R13</f>
        <v>37</v>
      </c>
      <c r="V13" s="47"/>
      <c r="W13" s="48"/>
      <c r="X13" s="3" t="s">
        <v>9</v>
      </c>
      <c r="Y13" s="46">
        <f t="shared" si="0"/>
        <v>0</v>
      </c>
      <c r="Z13" s="47"/>
      <c r="AA13" s="47"/>
      <c r="AB13" s="48"/>
      <c r="AC13" s="44" t="s">
        <v>10</v>
      </c>
      <c r="AD13" s="4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2" t="s">
        <v>13</v>
      </c>
      <c r="B14" s="42"/>
      <c r="C14" s="42"/>
      <c r="D14" s="42"/>
      <c r="E14" s="42"/>
      <c r="F14" s="42"/>
      <c r="G14" s="42"/>
      <c r="H14" s="42"/>
      <c r="I14" s="42"/>
      <c r="J14" s="42"/>
      <c r="K14" s="45"/>
      <c r="L14" s="66"/>
      <c r="M14" s="67"/>
      <c r="N14" s="67"/>
      <c r="O14" s="68"/>
      <c r="P14" s="57" t="s">
        <v>7</v>
      </c>
      <c r="Q14" s="57"/>
      <c r="U14" s="46">
        <v>73</v>
      </c>
      <c r="V14" s="47"/>
      <c r="W14" s="48"/>
      <c r="X14" s="3" t="s">
        <v>9</v>
      </c>
      <c r="Y14" s="46">
        <f t="shared" si="0"/>
        <v>0</v>
      </c>
      <c r="Z14" s="47"/>
      <c r="AA14" s="47"/>
      <c r="AB14" s="48"/>
      <c r="AC14" s="44" t="s">
        <v>10</v>
      </c>
      <c r="AD14" s="4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45"/>
      <c r="L15" s="66"/>
      <c r="M15" s="67"/>
      <c r="N15" s="67"/>
      <c r="O15" s="68"/>
      <c r="P15" s="57" t="s">
        <v>7</v>
      </c>
      <c r="Q15" s="57"/>
      <c r="U15" s="46">
        <v>95</v>
      </c>
      <c r="V15" s="47"/>
      <c r="W15" s="48"/>
      <c r="X15" s="3" t="s">
        <v>9</v>
      </c>
      <c r="Y15" s="46">
        <f t="shared" si="0"/>
        <v>0</v>
      </c>
      <c r="Z15" s="47"/>
      <c r="AA15" s="47"/>
      <c r="AB15" s="48"/>
      <c r="AC15" s="44" t="s">
        <v>10</v>
      </c>
      <c r="AD15" s="4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2" t="s">
        <v>15</v>
      </c>
      <c r="B16" s="42"/>
      <c r="C16" s="42"/>
      <c r="D16" s="42"/>
      <c r="E16" s="42"/>
      <c r="F16" s="42"/>
      <c r="G16" s="42"/>
      <c r="H16" s="42"/>
      <c r="I16" s="42"/>
      <c r="J16" s="42"/>
      <c r="K16" s="45"/>
      <c r="L16" s="66"/>
      <c r="M16" s="67"/>
      <c r="N16" s="67"/>
      <c r="O16" s="68"/>
      <c r="P16" s="57" t="s">
        <v>7</v>
      </c>
      <c r="Q16" s="57"/>
      <c r="U16" s="46">
        <v>123</v>
      </c>
      <c r="V16" s="47"/>
      <c r="W16" s="48"/>
      <c r="X16" s="3" t="s">
        <v>9</v>
      </c>
      <c r="Y16" s="46">
        <f t="shared" si="0"/>
        <v>0</v>
      </c>
      <c r="Z16" s="47"/>
      <c r="AA16" s="47"/>
      <c r="AB16" s="48"/>
      <c r="AC16" s="44" t="s">
        <v>10</v>
      </c>
      <c r="AD16" s="4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A17" s="42" t="s">
        <v>50</v>
      </c>
      <c r="B17" s="42"/>
      <c r="C17" s="42"/>
      <c r="D17" s="42"/>
      <c r="E17" s="42"/>
      <c r="F17" s="42"/>
      <c r="G17" s="42"/>
      <c r="H17" s="42"/>
      <c r="I17" s="45"/>
      <c r="J17" s="62"/>
      <c r="K17" s="63"/>
      <c r="L17" s="46">
        <f>6*J17</f>
        <v>0</v>
      </c>
      <c r="M17" s="47"/>
      <c r="N17" s="47"/>
      <c r="O17" s="48"/>
      <c r="P17" s="57" t="s">
        <v>7</v>
      </c>
      <c r="Q17" s="57"/>
      <c r="U17" s="46">
        <v>47.92</v>
      </c>
      <c r="V17" s="47"/>
      <c r="W17" s="48"/>
      <c r="X17" s="3" t="s">
        <v>9</v>
      </c>
      <c r="Y17" s="46">
        <f t="shared" si="0"/>
        <v>0</v>
      </c>
      <c r="Z17" s="47"/>
      <c r="AA17" s="47"/>
      <c r="AB17" s="48"/>
      <c r="AC17" s="44" t="s">
        <v>10</v>
      </c>
      <c r="AD17" s="4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A18" s="42" t="s">
        <v>49</v>
      </c>
      <c r="B18" s="42"/>
      <c r="C18" s="42"/>
      <c r="D18" s="42"/>
      <c r="E18" s="42"/>
      <c r="F18" s="42"/>
      <c r="G18" s="42"/>
      <c r="H18" s="42"/>
      <c r="I18" s="45"/>
      <c r="J18" s="60">
        <v>40</v>
      </c>
      <c r="K18" s="61"/>
      <c r="P18" s="29"/>
      <c r="Q18" s="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29"/>
      <c r="D19" s="4"/>
      <c r="F19" s="42" t="s">
        <v>52</v>
      </c>
      <c r="G19" s="42"/>
      <c r="H19" s="42"/>
      <c r="I19" s="42"/>
      <c r="J19" s="42"/>
      <c r="K19" s="45"/>
      <c r="L19" s="46">
        <f>SUM(L11:L17)</f>
        <v>1495.45</v>
      </c>
      <c r="M19" s="47"/>
      <c r="N19" s="47"/>
      <c r="O19" s="48"/>
      <c r="P19" s="57" t="s">
        <v>7</v>
      </c>
      <c r="Q19" s="57"/>
      <c r="Y19" s="46">
        <f>SUM(Y11:Y17)</f>
        <v>58417.59</v>
      </c>
      <c r="Z19" s="47"/>
      <c r="AA19" s="47"/>
      <c r="AB19" s="48"/>
      <c r="AC19" s="44" t="s">
        <v>10</v>
      </c>
      <c r="AD19" s="44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C20" s="29"/>
      <c r="D20" s="4"/>
      <c r="F20" s="42" t="s">
        <v>51</v>
      </c>
      <c r="G20" s="42"/>
      <c r="H20" s="42"/>
      <c r="I20" s="42"/>
      <c r="J20" s="42"/>
      <c r="K20" s="45"/>
      <c r="L20" s="46">
        <f>Y19/L19</f>
        <v>39.063552776756154</v>
      </c>
      <c r="M20" s="47"/>
      <c r="N20" s="47"/>
      <c r="O20" s="48"/>
      <c r="P20" s="3" t="s">
        <v>9</v>
      </c>
      <c r="R20" s="33" t="s">
        <v>56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C21" s="29"/>
      <c r="D21" s="4"/>
      <c r="F21" s="42" t="s">
        <v>16</v>
      </c>
      <c r="G21" s="42"/>
      <c r="H21" s="42"/>
      <c r="I21" s="42"/>
      <c r="J21" s="42"/>
      <c r="K21" s="45"/>
      <c r="L21" s="46">
        <f>L10-L19</f>
        <v>904.55</v>
      </c>
      <c r="M21" s="47"/>
      <c r="N21" s="47"/>
      <c r="O21" s="48"/>
      <c r="P21" s="57" t="s">
        <v>7</v>
      </c>
      <c r="Q21" s="57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A22" s="42" t="s">
        <v>53</v>
      </c>
      <c r="B22" s="42"/>
      <c r="C22" s="42"/>
      <c r="D22" s="42"/>
      <c r="E22" s="42"/>
      <c r="F22" s="42"/>
      <c r="G22" s="42"/>
      <c r="H22" s="42"/>
      <c r="I22" s="45"/>
      <c r="J22" s="62"/>
      <c r="K22" s="63"/>
      <c r="L22" s="46" t="str">
        <f>IF(J22="","",6*J22)</f>
        <v/>
      </c>
      <c r="M22" s="47"/>
      <c r="N22" s="47"/>
      <c r="O22" s="48"/>
      <c r="P22" s="57" t="s">
        <v>7</v>
      </c>
      <c r="Q22" s="57"/>
      <c r="U22" s="46">
        <v>47.92</v>
      </c>
      <c r="V22" s="47"/>
      <c r="W22" s="48"/>
      <c r="X22" s="3" t="s">
        <v>9</v>
      </c>
      <c r="Y22" s="46" t="str">
        <f>IF(J22="","",L22*U22)</f>
        <v/>
      </c>
      <c r="Z22" s="47"/>
      <c r="AA22" s="47"/>
      <c r="AB22" s="48"/>
      <c r="AC22" s="44" t="s">
        <v>10</v>
      </c>
      <c r="AD22" s="44"/>
    </row>
    <row r="23" spans="1:63" ht="17.25" customHeight="1">
      <c r="C23" s="29"/>
      <c r="D23" s="6"/>
      <c r="E23" s="7"/>
      <c r="F23" s="42" t="s">
        <v>54</v>
      </c>
      <c r="G23" s="42"/>
      <c r="H23" s="42"/>
      <c r="I23" s="42"/>
      <c r="J23" s="42"/>
      <c r="K23" s="45"/>
      <c r="L23" s="46" t="str">
        <f>IF(J22="","",SUM(L11:L16)+L22)</f>
        <v/>
      </c>
      <c r="M23" s="47"/>
      <c r="N23" s="47"/>
      <c r="O23" s="48"/>
      <c r="P23" s="57" t="s">
        <v>7</v>
      </c>
      <c r="Q23" s="57"/>
      <c r="Y23" s="46" t="str">
        <f>IF(J22="","",SUM(Y11:Y16)+Y22)</f>
        <v/>
      </c>
      <c r="Z23" s="47"/>
      <c r="AA23" s="47"/>
      <c r="AB23" s="48"/>
      <c r="AC23" s="44" t="s">
        <v>10</v>
      </c>
      <c r="AD23" s="44"/>
    </row>
    <row r="24" spans="1:63" ht="17.25" customHeight="1">
      <c r="C24" s="29"/>
      <c r="D24" s="6"/>
      <c r="E24" s="7"/>
      <c r="F24" s="42" t="s">
        <v>55</v>
      </c>
      <c r="G24" s="42"/>
      <c r="H24" s="42"/>
      <c r="I24" s="42"/>
      <c r="J24" s="42"/>
      <c r="K24" s="45"/>
      <c r="L24" s="46" t="str">
        <f>IF(J22="","",Y23/L23)</f>
        <v/>
      </c>
      <c r="M24" s="47"/>
      <c r="N24" s="47"/>
      <c r="O24" s="48"/>
      <c r="P24" s="3" t="s">
        <v>9</v>
      </c>
      <c r="R24" s="32" t="s">
        <v>56</v>
      </c>
    </row>
    <row r="25" spans="1:63" ht="17.25" customHeight="1">
      <c r="C25" s="17"/>
      <c r="D25" s="6"/>
      <c r="E25" s="7"/>
      <c r="F25" s="7"/>
      <c r="G25" s="7"/>
      <c r="H25" s="8"/>
      <c r="I25" s="6"/>
      <c r="T25" s="49"/>
      <c r="U25" s="50"/>
      <c r="V25" s="51" t="s">
        <v>48</v>
      </c>
      <c r="W25" s="52"/>
      <c r="X25" s="52"/>
      <c r="Y25" s="52"/>
      <c r="Z25" s="52"/>
      <c r="AA25" s="52"/>
      <c r="AB25" s="52"/>
      <c r="AC25" s="52"/>
      <c r="AD25" s="5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7.25" customHeight="1">
      <c r="C26" s="17"/>
      <c r="D26" s="6"/>
      <c r="E26" s="7"/>
      <c r="F26" s="7"/>
      <c r="G26" s="7"/>
      <c r="H26" s="8"/>
      <c r="I26" s="6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8" spans="1:63" ht="17.25" customHeight="1">
      <c r="C28" s="44" t="s">
        <v>26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Q28" s="44" t="s">
        <v>27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63" ht="17.25" customHeight="1">
      <c r="B29" s="9"/>
      <c r="C29" s="18"/>
      <c r="D29" s="18"/>
      <c r="F29" s="9"/>
      <c r="G29" s="78" t="s">
        <v>24</v>
      </c>
      <c r="H29" s="78"/>
      <c r="I29" s="78"/>
      <c r="J29" s="78"/>
      <c r="K29" s="78" t="s">
        <v>25</v>
      </c>
      <c r="L29" s="78"/>
      <c r="M29" s="78"/>
      <c r="N29" s="78"/>
      <c r="U29" s="78" t="s">
        <v>24</v>
      </c>
      <c r="V29" s="78"/>
      <c r="W29" s="78"/>
      <c r="X29" s="78"/>
      <c r="Y29" s="78" t="s">
        <v>25</v>
      </c>
      <c r="Z29" s="78"/>
      <c r="AA29" s="78"/>
      <c r="AB29" s="78"/>
    </row>
    <row r="30" spans="1:63" ht="17.25" customHeight="1">
      <c r="B30" s="18"/>
      <c r="C30" s="78" t="s">
        <v>3</v>
      </c>
      <c r="D30" s="78"/>
      <c r="E30" s="78"/>
      <c r="F30" s="78"/>
      <c r="G30" s="78" t="s">
        <v>23</v>
      </c>
      <c r="H30" s="78"/>
      <c r="I30" s="78"/>
      <c r="J30" s="78"/>
      <c r="K30" s="78" t="s">
        <v>23</v>
      </c>
      <c r="L30" s="78"/>
      <c r="M30" s="78"/>
      <c r="N30" s="78"/>
      <c r="Q30" s="78" t="s">
        <v>3</v>
      </c>
      <c r="R30" s="78"/>
      <c r="S30" s="78"/>
      <c r="T30" s="78"/>
      <c r="U30" s="78" t="s">
        <v>23</v>
      </c>
      <c r="V30" s="78"/>
      <c r="W30" s="78"/>
      <c r="X30" s="78"/>
      <c r="Y30" s="44" t="s">
        <v>23</v>
      </c>
      <c r="Z30" s="44"/>
      <c r="AA30" s="44"/>
      <c r="AB30" s="44"/>
    </row>
    <row r="31" spans="1:63" ht="17.25" customHeight="1">
      <c r="B31" s="10"/>
      <c r="C31" s="81">
        <v>1500</v>
      </c>
      <c r="D31" s="81"/>
      <c r="E31" s="81"/>
      <c r="F31" s="81"/>
      <c r="G31" s="80">
        <v>35</v>
      </c>
      <c r="H31" s="80"/>
      <c r="I31" s="80"/>
      <c r="J31" s="80"/>
      <c r="K31" s="80">
        <v>47.3</v>
      </c>
      <c r="L31" s="80"/>
      <c r="M31" s="80"/>
      <c r="N31" s="80"/>
      <c r="Q31" s="81">
        <v>1500</v>
      </c>
      <c r="R31" s="81"/>
      <c r="S31" s="81"/>
      <c r="T31" s="81"/>
      <c r="U31" s="80">
        <v>35</v>
      </c>
      <c r="V31" s="80"/>
      <c r="W31" s="80"/>
      <c r="X31" s="80"/>
      <c r="Y31" s="80">
        <v>40.5</v>
      </c>
      <c r="Z31" s="80"/>
      <c r="AA31" s="80"/>
      <c r="AB31" s="80"/>
    </row>
    <row r="32" spans="1:63" ht="17.25" customHeight="1">
      <c r="B32" s="10"/>
      <c r="C32" s="81">
        <v>1950</v>
      </c>
      <c r="D32" s="81"/>
      <c r="E32" s="81"/>
      <c r="F32" s="81"/>
      <c r="G32" s="80">
        <v>35</v>
      </c>
      <c r="H32" s="80"/>
      <c r="I32" s="80"/>
      <c r="J32" s="80"/>
      <c r="K32" s="80">
        <v>47.3</v>
      </c>
      <c r="L32" s="80"/>
      <c r="M32" s="80"/>
      <c r="N32" s="80"/>
      <c r="Q32" s="81">
        <v>1950</v>
      </c>
      <c r="R32" s="81"/>
      <c r="S32" s="81"/>
      <c r="T32" s="81"/>
      <c r="U32" s="80">
        <v>35</v>
      </c>
      <c r="V32" s="80"/>
      <c r="W32" s="80"/>
      <c r="X32" s="80"/>
      <c r="Y32" s="80">
        <v>40.5</v>
      </c>
      <c r="Z32" s="80"/>
      <c r="AA32" s="80"/>
      <c r="AB32" s="80"/>
    </row>
    <row r="33" spans="1:63" ht="17.25" customHeight="1">
      <c r="A33" s="12"/>
      <c r="B33" s="10"/>
      <c r="C33" s="81">
        <v>2400</v>
      </c>
      <c r="D33" s="81"/>
      <c r="E33" s="81"/>
      <c r="F33" s="81"/>
      <c r="G33" s="80">
        <v>39.5</v>
      </c>
      <c r="H33" s="80"/>
      <c r="I33" s="80"/>
      <c r="J33" s="80"/>
      <c r="K33" s="80">
        <v>47.3</v>
      </c>
      <c r="L33" s="80"/>
      <c r="M33" s="80"/>
      <c r="N33" s="80"/>
      <c r="Q33" s="81">
        <v>2100</v>
      </c>
      <c r="R33" s="81"/>
      <c r="S33" s="81"/>
      <c r="T33" s="81"/>
      <c r="U33" s="80">
        <v>36.5</v>
      </c>
      <c r="V33" s="80"/>
      <c r="W33" s="80"/>
      <c r="X33" s="80"/>
      <c r="Y33" s="80">
        <v>40.5</v>
      </c>
      <c r="Z33" s="80"/>
      <c r="AA33" s="80"/>
      <c r="AB33" s="80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7.25" customHeight="1">
      <c r="B34" s="10"/>
      <c r="C34" s="11"/>
      <c r="D34" s="11"/>
    </row>
    <row r="35" spans="1:63" ht="17.25" customHeight="1">
      <c r="A35" s="53" t="s">
        <v>57</v>
      </c>
      <c r="B35" s="53"/>
      <c r="C35" s="53"/>
      <c r="D35" s="53"/>
      <c r="E35" s="53"/>
      <c r="F35" s="53"/>
      <c r="G35" s="53"/>
      <c r="H35" s="53"/>
      <c r="I35" s="54">
        <f>(100*L20)-1550</f>
        <v>2356.3552776756155</v>
      </c>
      <c r="J35" s="54"/>
      <c r="K35" s="54"/>
      <c r="L35" s="54"/>
      <c r="M35" s="44" t="s">
        <v>7</v>
      </c>
      <c r="N35" s="44"/>
      <c r="P35" s="42" t="s">
        <v>58</v>
      </c>
      <c r="Q35" s="42"/>
      <c r="R35" s="42"/>
      <c r="S35" s="42"/>
      <c r="T35" s="42"/>
      <c r="U35" s="42"/>
      <c r="V35" s="42"/>
      <c r="W35" s="42"/>
      <c r="X35" s="42"/>
      <c r="Y35" s="54" t="str">
        <f>IF(J22="","",(100*L24)-1550)</f>
        <v/>
      </c>
      <c r="Z35" s="54"/>
      <c r="AA35" s="54"/>
      <c r="AB35" s="54"/>
    </row>
    <row r="36" spans="1:63" ht="17.25" customHeight="1">
      <c r="A36" s="42" t="s">
        <v>59</v>
      </c>
      <c r="B36" s="42"/>
      <c r="C36" s="42"/>
      <c r="D36" s="42"/>
      <c r="E36" s="42"/>
      <c r="F36" s="42"/>
      <c r="G36" s="42"/>
      <c r="H36" s="42"/>
      <c r="I36" s="43">
        <f>IF(L19&gt;I35,L19,I35)</f>
        <v>2356.3552776756155</v>
      </c>
      <c r="J36" s="43"/>
      <c r="K36" s="43"/>
      <c r="L36" s="43"/>
      <c r="P36" s="42" t="s">
        <v>59</v>
      </c>
      <c r="Q36" s="42"/>
      <c r="R36" s="42"/>
      <c r="S36" s="42"/>
      <c r="T36" s="42"/>
      <c r="U36" s="42"/>
      <c r="V36" s="42"/>
      <c r="W36" s="42"/>
      <c r="X36" s="42"/>
      <c r="Y36" s="43" t="str">
        <f>IF(L23&gt;Y35,L23,Y35)</f>
        <v/>
      </c>
      <c r="Z36" s="43"/>
      <c r="AA36" s="43"/>
      <c r="AB36" s="43"/>
    </row>
    <row r="39" spans="1:63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4" t="s">
        <v>60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130">
    <mergeCell ref="A43:AD43"/>
    <mergeCell ref="U22:W22"/>
    <mergeCell ref="Y22:AB22"/>
    <mergeCell ref="AC22:AD22"/>
    <mergeCell ref="Y23:AB23"/>
    <mergeCell ref="AC23:AD23"/>
    <mergeCell ref="T25:U25"/>
    <mergeCell ref="V25:AD25"/>
    <mergeCell ref="A35:H35"/>
    <mergeCell ref="I35:L35"/>
    <mergeCell ref="M35:N35"/>
    <mergeCell ref="P35:X35"/>
    <mergeCell ref="Y35:AB35"/>
    <mergeCell ref="A22:I22"/>
    <mergeCell ref="J22:K22"/>
    <mergeCell ref="L22:O22"/>
    <mergeCell ref="P22:Q22"/>
    <mergeCell ref="F23:K23"/>
    <mergeCell ref="L23:O23"/>
    <mergeCell ref="P23:Q23"/>
    <mergeCell ref="F24:K24"/>
    <mergeCell ref="L24:O24"/>
    <mergeCell ref="Y33:AB33"/>
    <mergeCell ref="C33:F33"/>
    <mergeCell ref="G33:J33"/>
    <mergeCell ref="K33:N33"/>
    <mergeCell ref="Q33:T33"/>
    <mergeCell ref="U33:X33"/>
    <mergeCell ref="A42:AD42"/>
    <mergeCell ref="Y31:AB31"/>
    <mergeCell ref="C32:F32"/>
    <mergeCell ref="G32:J32"/>
    <mergeCell ref="K32:N32"/>
    <mergeCell ref="Q32:T32"/>
    <mergeCell ref="U32:X32"/>
    <mergeCell ref="Y32:AB32"/>
    <mergeCell ref="C31:F31"/>
    <mergeCell ref="G31:J31"/>
    <mergeCell ref="K31:N31"/>
    <mergeCell ref="Q31:T31"/>
    <mergeCell ref="U31:X31"/>
    <mergeCell ref="A36:H36"/>
    <mergeCell ref="I36:L36"/>
    <mergeCell ref="P36:X36"/>
    <mergeCell ref="Y36:AB36"/>
    <mergeCell ref="C28:N28"/>
    <mergeCell ref="Q28:AB28"/>
    <mergeCell ref="G29:J29"/>
    <mergeCell ref="K29:N29"/>
    <mergeCell ref="U29:X29"/>
    <mergeCell ref="Y29:AB29"/>
    <mergeCell ref="C30:F30"/>
    <mergeCell ref="G30:J30"/>
    <mergeCell ref="K30:N30"/>
    <mergeCell ref="Q30:T30"/>
    <mergeCell ref="U30:X30"/>
    <mergeCell ref="Y30:AB30"/>
    <mergeCell ref="F20:K20"/>
    <mergeCell ref="L20:O20"/>
    <mergeCell ref="F21:K21"/>
    <mergeCell ref="L21:O21"/>
    <mergeCell ref="P21:Q21"/>
    <mergeCell ref="Y17:AB17"/>
    <mergeCell ref="AC17:AD17"/>
    <mergeCell ref="F19:K19"/>
    <mergeCell ref="L19:O19"/>
    <mergeCell ref="P19:Q19"/>
    <mergeCell ref="Y19:AB19"/>
    <mergeCell ref="AC19:AD19"/>
    <mergeCell ref="A17:I17"/>
    <mergeCell ref="J17:K17"/>
    <mergeCell ref="L17:O17"/>
    <mergeCell ref="P17:Q17"/>
    <mergeCell ref="U17:W17"/>
    <mergeCell ref="A18:I18"/>
    <mergeCell ref="J18:K18"/>
    <mergeCell ref="AC15:AD15"/>
    <mergeCell ref="A16:K16"/>
    <mergeCell ref="L16:O16"/>
    <mergeCell ref="P16:Q16"/>
    <mergeCell ref="U16:W16"/>
    <mergeCell ref="Y16:AB16"/>
    <mergeCell ref="AC16:AD16"/>
    <mergeCell ref="A15:K15"/>
    <mergeCell ref="L15:O15"/>
    <mergeCell ref="P15:Q15"/>
    <mergeCell ref="U15:W15"/>
    <mergeCell ref="Y15:AB15"/>
    <mergeCell ref="Y13:AB13"/>
    <mergeCell ref="AC13:AD13"/>
    <mergeCell ref="A14:K14"/>
    <mergeCell ref="L14:O14"/>
    <mergeCell ref="P14:Q14"/>
    <mergeCell ref="U14:W14"/>
    <mergeCell ref="Y14:AB14"/>
    <mergeCell ref="AC14:AD14"/>
    <mergeCell ref="A13:K13"/>
    <mergeCell ref="L13:O13"/>
    <mergeCell ref="P13:Q13"/>
    <mergeCell ref="R13:T13"/>
    <mergeCell ref="U13:W13"/>
    <mergeCell ref="A10:K10"/>
    <mergeCell ref="L10:O10"/>
    <mergeCell ref="P10:Q10"/>
    <mergeCell ref="AC11:AD11"/>
    <mergeCell ref="A12:K12"/>
    <mergeCell ref="L12:O12"/>
    <mergeCell ref="P12:Q12"/>
    <mergeCell ref="R12:T12"/>
    <mergeCell ref="U12:W12"/>
    <mergeCell ref="Y12:AB12"/>
    <mergeCell ref="AC12:AD12"/>
    <mergeCell ref="A11:K11"/>
    <mergeCell ref="L11:O11"/>
    <mergeCell ref="P11:Q11"/>
    <mergeCell ref="U11:W11"/>
    <mergeCell ref="Y11:AB11"/>
    <mergeCell ref="R10:T10"/>
    <mergeCell ref="A5:O5"/>
    <mergeCell ref="P5:AD5"/>
    <mergeCell ref="Z1:AD1"/>
    <mergeCell ref="A1:Y1"/>
    <mergeCell ref="L9:O9"/>
    <mergeCell ref="R9:T9"/>
    <mergeCell ref="U9:W9"/>
    <mergeCell ref="Y9:AB9"/>
    <mergeCell ref="A7:K7"/>
    <mergeCell ref="L7:M7"/>
    <mergeCell ref="S7:T7"/>
    <mergeCell ref="U7:AD7"/>
  </mergeCells>
  <conditionalFormatting sqref="D21">
    <cfRule type="cellIs" dxfId="57" priority="13" operator="lessThan">
      <formula>0</formula>
    </cfRule>
  </conditionalFormatting>
  <conditionalFormatting sqref="L24:O24">
    <cfRule type="expression" priority="9" stopIfTrue="1">
      <formula>J22=""</formula>
    </cfRule>
    <cfRule type="expression" dxfId="56" priority="10">
      <formula>L23&gt;Y35</formula>
    </cfRule>
    <cfRule type="expression" dxfId="55" priority="11">
      <formula>L24&gt;K31:K33</formula>
    </cfRule>
    <cfRule type="expression" dxfId="54" priority="12">
      <formula>L24&lt;G31:G33</formula>
    </cfRule>
  </conditionalFormatting>
  <conditionalFormatting sqref="L15:O15">
    <cfRule type="expression" dxfId="53" priority="7">
      <formula>L15&gt;120</formula>
    </cfRule>
    <cfRule type="expression" dxfId="52" priority="8">
      <formula>L15+L16&gt;120</formula>
    </cfRule>
  </conditionalFormatting>
  <conditionalFormatting sqref="L16:O16">
    <cfRule type="expression" dxfId="51" priority="5">
      <formula>L16&gt;50</formula>
    </cfRule>
    <cfRule type="expression" dxfId="50" priority="6">
      <formula>L15+L16&gt;120</formula>
    </cfRule>
  </conditionalFormatting>
  <conditionalFormatting sqref="L19:O19">
    <cfRule type="expression" dxfId="49" priority="4">
      <formula>L19&gt;L10</formula>
    </cfRule>
  </conditionalFormatting>
  <conditionalFormatting sqref="L20:O20">
    <cfRule type="expression" dxfId="48" priority="1">
      <formula>L19&gt;I35</formula>
    </cfRule>
    <cfRule type="expression" dxfId="47" priority="2">
      <formula>L20&gt;K31:K33</formula>
    </cfRule>
    <cfRule type="expression" dxfId="46" priority="3">
      <formula>L20&lt;G31:G33</formula>
    </cfRule>
  </conditionalFormatting>
  <printOptions horizontalCentered="1"/>
  <pageMargins left="0.5" right="0.5" top="0.5" bottom="0.5" header="0.25" footer="0.5"/>
  <pageSetup orientation="portrait" useFirstPageNumber="1" r:id="rId1"/>
  <headerFooter>
    <oddHeader xml:space="preserve">&amp;R   </oddHeader>
  </headerFooter>
  <ignoredErrors>
    <ignoredError sqref="L23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4">
        <f ca="1">TODAY()</f>
        <v>44240</v>
      </c>
      <c r="AA1" s="44"/>
      <c r="AB1" s="44"/>
      <c r="AC1" s="44"/>
      <c r="AD1" s="44"/>
    </row>
    <row r="5" spans="1:63" ht="17.25" customHeight="1">
      <c r="A5" s="70" t="s">
        <v>37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9" t="s">
        <v>30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6" t="s">
        <v>46</v>
      </c>
      <c r="B7" s="76"/>
      <c r="C7" s="76"/>
      <c r="D7" s="76"/>
      <c r="E7" s="76"/>
      <c r="F7" s="76"/>
      <c r="G7" s="76"/>
      <c r="H7" s="76"/>
      <c r="I7" s="76"/>
      <c r="J7" s="76"/>
      <c r="K7" s="77"/>
      <c r="L7" s="74"/>
      <c r="M7" s="7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3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36"/>
      <c r="F9" s="36"/>
      <c r="G9" s="36"/>
      <c r="I9" s="36"/>
      <c r="L9" s="71" t="s">
        <v>3</v>
      </c>
      <c r="M9" s="71"/>
      <c r="N9" s="71"/>
      <c r="O9" s="71"/>
      <c r="U9" s="44" t="s">
        <v>23</v>
      </c>
      <c r="V9" s="44"/>
      <c r="W9" s="44"/>
      <c r="Y9" s="44" t="s">
        <v>5</v>
      </c>
      <c r="Z9" s="44"/>
      <c r="AA9" s="44"/>
      <c r="AB9" s="4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2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5"/>
      <c r="L10" s="46">
        <v>1600</v>
      </c>
      <c r="M10" s="47"/>
      <c r="N10" s="47"/>
      <c r="O10" s="48"/>
      <c r="P10" s="57" t="s">
        <v>7</v>
      </c>
      <c r="Q10" s="57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5"/>
      <c r="L11" s="46">
        <v>1163.3599999999999</v>
      </c>
      <c r="M11" s="47"/>
      <c r="N11" s="47"/>
      <c r="O11" s="48"/>
      <c r="P11" s="57" t="s">
        <v>7</v>
      </c>
      <c r="Q11" s="57"/>
      <c r="S11" s="13"/>
      <c r="T11" s="13"/>
      <c r="U11" s="46">
        <f>Y11/L11</f>
        <v>31.635177417136571</v>
      </c>
      <c r="V11" s="47"/>
      <c r="W11" s="48"/>
      <c r="X11" s="3" t="s">
        <v>9</v>
      </c>
      <c r="Y11" s="46">
        <v>36803.1</v>
      </c>
      <c r="Z11" s="47"/>
      <c r="AA11" s="47"/>
      <c r="AB11" s="48"/>
      <c r="AC11" s="44" t="s">
        <v>10</v>
      </c>
      <c r="AD11" s="4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2" t="s">
        <v>21</v>
      </c>
      <c r="B12" s="42"/>
      <c r="C12" s="42"/>
      <c r="D12" s="42"/>
      <c r="E12" s="42"/>
      <c r="F12" s="42"/>
      <c r="G12" s="42"/>
      <c r="H12" s="42"/>
      <c r="I12" s="42"/>
      <c r="J12" s="42"/>
      <c r="K12" s="45"/>
      <c r="L12" s="66"/>
      <c r="M12" s="67"/>
      <c r="N12" s="67"/>
      <c r="O12" s="68"/>
      <c r="P12" s="57" t="s">
        <v>7</v>
      </c>
      <c r="Q12" s="57"/>
      <c r="R12" s="14"/>
      <c r="S12" s="14"/>
      <c r="T12" s="14"/>
      <c r="U12" s="46">
        <v>39</v>
      </c>
      <c r="V12" s="47"/>
      <c r="W12" s="48"/>
      <c r="X12" s="3" t="s">
        <v>9</v>
      </c>
      <c r="Y12" s="46">
        <f t="shared" ref="Y12:Y15" si="0">L12*U12</f>
        <v>0</v>
      </c>
      <c r="Z12" s="47"/>
      <c r="AA12" s="47"/>
      <c r="AB12" s="48"/>
      <c r="AC12" s="44" t="s">
        <v>10</v>
      </c>
      <c r="AD12" s="4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2" t="s">
        <v>14</v>
      </c>
      <c r="B13" s="42"/>
      <c r="C13" s="42"/>
      <c r="D13" s="42"/>
      <c r="E13" s="42"/>
      <c r="F13" s="42"/>
      <c r="G13" s="42"/>
      <c r="H13" s="42"/>
      <c r="I13" s="42"/>
      <c r="J13" s="42"/>
      <c r="K13" s="45"/>
      <c r="L13" s="66"/>
      <c r="M13" s="67"/>
      <c r="N13" s="67"/>
      <c r="O13" s="68"/>
      <c r="P13" s="57" t="s">
        <v>7</v>
      </c>
      <c r="Q13" s="57"/>
      <c r="U13" s="46">
        <v>65</v>
      </c>
      <c r="V13" s="47"/>
      <c r="W13" s="48"/>
      <c r="X13" s="3" t="s">
        <v>9</v>
      </c>
      <c r="Y13" s="46">
        <f t="shared" si="0"/>
        <v>0</v>
      </c>
      <c r="Z13" s="47"/>
      <c r="AA13" s="47"/>
      <c r="AB13" s="48"/>
      <c r="AC13" s="44" t="s">
        <v>10</v>
      </c>
      <c r="AD13" s="4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2" t="s">
        <v>15</v>
      </c>
      <c r="B14" s="42"/>
      <c r="C14" s="42"/>
      <c r="D14" s="42"/>
      <c r="E14" s="42"/>
      <c r="F14" s="42"/>
      <c r="G14" s="42"/>
      <c r="H14" s="42"/>
      <c r="I14" s="42"/>
      <c r="J14" s="42"/>
      <c r="K14" s="45"/>
      <c r="L14" s="66"/>
      <c r="M14" s="67"/>
      <c r="N14" s="67"/>
      <c r="O14" s="68"/>
      <c r="P14" s="57" t="s">
        <v>7</v>
      </c>
      <c r="Q14" s="57"/>
      <c r="U14" s="46">
        <v>85</v>
      </c>
      <c r="V14" s="47"/>
      <c r="W14" s="48"/>
      <c r="X14" s="3" t="s">
        <v>9</v>
      </c>
      <c r="Y14" s="46">
        <f t="shared" si="0"/>
        <v>0</v>
      </c>
      <c r="Z14" s="47"/>
      <c r="AA14" s="47"/>
      <c r="AB14" s="48"/>
      <c r="AC14" s="44" t="s">
        <v>10</v>
      </c>
      <c r="AD14" s="4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2" t="s">
        <v>50</v>
      </c>
      <c r="B15" s="42"/>
      <c r="C15" s="42"/>
      <c r="D15" s="42"/>
      <c r="E15" s="42"/>
      <c r="F15" s="42"/>
      <c r="G15" s="42"/>
      <c r="H15" s="42"/>
      <c r="I15" s="45"/>
      <c r="J15" s="62"/>
      <c r="K15" s="63"/>
      <c r="L15" s="46">
        <f>6*J15</f>
        <v>0</v>
      </c>
      <c r="M15" s="47"/>
      <c r="N15" s="47"/>
      <c r="O15" s="48"/>
      <c r="P15" s="57" t="s">
        <v>7</v>
      </c>
      <c r="Q15" s="57"/>
      <c r="U15" s="46">
        <v>39</v>
      </c>
      <c r="V15" s="47"/>
      <c r="W15" s="48"/>
      <c r="X15" s="3" t="s">
        <v>9</v>
      </c>
      <c r="Y15" s="46">
        <f t="shared" si="0"/>
        <v>0</v>
      </c>
      <c r="Z15" s="47"/>
      <c r="AA15" s="47"/>
      <c r="AB15" s="48"/>
      <c r="AC15" s="44" t="s">
        <v>10</v>
      </c>
      <c r="AD15" s="4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2" t="s">
        <v>49</v>
      </c>
      <c r="B16" s="42"/>
      <c r="C16" s="42"/>
      <c r="D16" s="42"/>
      <c r="E16" s="42"/>
      <c r="F16" s="42"/>
      <c r="G16" s="42"/>
      <c r="H16" s="42"/>
      <c r="I16" s="45"/>
      <c r="J16" s="60">
        <v>37</v>
      </c>
      <c r="K16" s="61"/>
      <c r="P16" s="35"/>
      <c r="Q16" s="5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C17" s="35"/>
      <c r="D17" s="4"/>
      <c r="F17" s="42" t="s">
        <v>52</v>
      </c>
      <c r="G17" s="42"/>
      <c r="H17" s="42"/>
      <c r="I17" s="42"/>
      <c r="J17" s="42"/>
      <c r="K17" s="45"/>
      <c r="L17" s="46">
        <f>SUM(L11:L15)</f>
        <v>1163.3599999999999</v>
      </c>
      <c r="M17" s="47"/>
      <c r="N17" s="47"/>
      <c r="O17" s="48"/>
      <c r="P17" s="57" t="s">
        <v>7</v>
      </c>
      <c r="Q17" s="57"/>
      <c r="Y17" s="46">
        <f>SUM(Y11:Y15)</f>
        <v>36803.1</v>
      </c>
      <c r="Z17" s="47"/>
      <c r="AA17" s="47"/>
      <c r="AB17" s="48"/>
      <c r="AC17" s="44" t="s">
        <v>10</v>
      </c>
      <c r="AD17" s="4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C18" s="35"/>
      <c r="D18" s="4"/>
      <c r="F18" s="42" t="s">
        <v>51</v>
      </c>
      <c r="G18" s="42"/>
      <c r="H18" s="42"/>
      <c r="I18" s="42"/>
      <c r="J18" s="42"/>
      <c r="K18" s="45"/>
      <c r="L18" s="46">
        <f>Y17/L17</f>
        <v>31.635177417136571</v>
      </c>
      <c r="M18" s="47"/>
      <c r="N18" s="47"/>
      <c r="O18" s="48"/>
      <c r="P18" s="3" t="s">
        <v>9</v>
      </c>
      <c r="R18" s="33" t="s">
        <v>56</v>
      </c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35"/>
      <c r="D19" s="4"/>
      <c r="F19" s="42" t="s">
        <v>16</v>
      </c>
      <c r="G19" s="42"/>
      <c r="H19" s="42"/>
      <c r="I19" s="42"/>
      <c r="J19" s="42"/>
      <c r="K19" s="45"/>
      <c r="L19" s="46">
        <f>L10-L17</f>
        <v>436.6400000000001</v>
      </c>
      <c r="M19" s="47"/>
      <c r="N19" s="47"/>
      <c r="O19" s="48"/>
      <c r="P19" s="57" t="s">
        <v>7</v>
      </c>
      <c r="Q19" s="57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A20" s="42" t="s">
        <v>53</v>
      </c>
      <c r="B20" s="42"/>
      <c r="C20" s="42"/>
      <c r="D20" s="42"/>
      <c r="E20" s="42"/>
      <c r="F20" s="42"/>
      <c r="G20" s="42"/>
      <c r="H20" s="42"/>
      <c r="I20" s="45"/>
      <c r="J20" s="62"/>
      <c r="K20" s="63"/>
      <c r="L20" s="46" t="str">
        <f>IF(J20="","",6*J20)</f>
        <v/>
      </c>
      <c r="M20" s="47"/>
      <c r="N20" s="47"/>
      <c r="O20" s="48"/>
      <c r="P20" s="57" t="s">
        <v>7</v>
      </c>
      <c r="Q20" s="57"/>
      <c r="U20" s="46">
        <v>39</v>
      </c>
      <c r="V20" s="47"/>
      <c r="W20" s="48"/>
      <c r="X20" s="3" t="s">
        <v>9</v>
      </c>
      <c r="Y20" s="46" t="str">
        <f>IF(J20="","",L20*U20)</f>
        <v/>
      </c>
      <c r="Z20" s="47"/>
      <c r="AA20" s="47"/>
      <c r="AB20" s="48"/>
      <c r="AC20" s="44" t="s">
        <v>10</v>
      </c>
      <c r="AD20" s="44"/>
    </row>
    <row r="21" spans="1:63" ht="17.25" customHeight="1">
      <c r="C21" s="35"/>
      <c r="D21" s="6"/>
      <c r="E21" s="7"/>
      <c r="F21" s="42" t="s">
        <v>54</v>
      </c>
      <c r="G21" s="42"/>
      <c r="H21" s="42"/>
      <c r="I21" s="42"/>
      <c r="J21" s="42"/>
      <c r="K21" s="45"/>
      <c r="L21" s="46" t="str">
        <f>IF(J20="","",SUM(L11:L14)+L20)</f>
        <v/>
      </c>
      <c r="M21" s="47"/>
      <c r="N21" s="47"/>
      <c r="O21" s="48"/>
      <c r="P21" s="57" t="s">
        <v>7</v>
      </c>
      <c r="Q21" s="57"/>
      <c r="Y21" s="46" t="str">
        <f>IF(J20="","",SUM(Y11:Y14)+Y20)</f>
        <v/>
      </c>
      <c r="Z21" s="47"/>
      <c r="AA21" s="47"/>
      <c r="AB21" s="48"/>
      <c r="AC21" s="44" t="s">
        <v>10</v>
      </c>
      <c r="AD21" s="44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C22" s="35"/>
      <c r="D22" s="6"/>
      <c r="E22" s="7"/>
      <c r="F22" s="42" t="s">
        <v>55</v>
      </c>
      <c r="G22" s="42"/>
      <c r="H22" s="42"/>
      <c r="I22" s="42"/>
      <c r="J22" s="42"/>
      <c r="K22" s="45"/>
      <c r="L22" s="46" t="str">
        <f>IF(J20="","",Y21/L21)</f>
        <v/>
      </c>
      <c r="M22" s="47"/>
      <c r="N22" s="47"/>
      <c r="O22" s="48"/>
      <c r="P22" s="3" t="s">
        <v>9</v>
      </c>
      <c r="R22" s="32" t="s">
        <v>56</v>
      </c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7.25" customHeight="1">
      <c r="T23" s="49"/>
      <c r="U23" s="50"/>
      <c r="V23" s="51" t="s">
        <v>48</v>
      </c>
      <c r="W23" s="52"/>
      <c r="X23" s="52"/>
      <c r="Y23" s="52"/>
      <c r="Z23" s="52"/>
      <c r="AA23" s="52"/>
      <c r="AB23" s="52"/>
      <c r="AC23" s="52"/>
      <c r="AD23" s="52"/>
    </row>
    <row r="24" spans="1:63" ht="17.25" customHeight="1">
      <c r="T24" s="40"/>
      <c r="U24" s="40"/>
      <c r="V24" s="37"/>
      <c r="W24" s="37"/>
      <c r="X24" s="37"/>
      <c r="Y24" s="37"/>
      <c r="Z24" s="37"/>
      <c r="AA24" s="37"/>
      <c r="AB24" s="37"/>
      <c r="AC24" s="37"/>
      <c r="AD24" s="37"/>
    </row>
    <row r="25" spans="1:63" ht="17.25" customHeight="1">
      <c r="T25" s="40"/>
      <c r="U25" s="40"/>
      <c r="V25" s="37"/>
      <c r="W25" s="37"/>
      <c r="X25" s="37"/>
      <c r="Y25" s="37"/>
      <c r="Z25" s="37"/>
      <c r="AA25" s="37"/>
      <c r="AB25" s="37"/>
      <c r="AC25" s="37"/>
      <c r="AD25" s="37"/>
    </row>
    <row r="26" spans="1:63" ht="17.25" customHeight="1">
      <c r="C26" s="44" t="s">
        <v>26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63" ht="17.25" customHeight="1">
      <c r="C27" s="36"/>
      <c r="D27" s="36"/>
      <c r="G27" s="44" t="s">
        <v>24</v>
      </c>
      <c r="H27" s="44"/>
      <c r="I27" s="44"/>
      <c r="J27" s="44"/>
      <c r="K27" s="44" t="s">
        <v>25</v>
      </c>
      <c r="L27" s="44"/>
      <c r="M27" s="44"/>
      <c r="N27" s="44"/>
    </row>
    <row r="28" spans="1:63" ht="17.25" customHeight="1">
      <c r="B28" s="36"/>
      <c r="C28" s="44" t="s">
        <v>3</v>
      </c>
      <c r="D28" s="44"/>
      <c r="E28" s="44"/>
      <c r="F28" s="44"/>
      <c r="G28" s="44" t="s">
        <v>23</v>
      </c>
      <c r="H28" s="44"/>
      <c r="I28" s="44"/>
      <c r="J28" s="44"/>
      <c r="K28" s="44" t="s">
        <v>23</v>
      </c>
      <c r="L28" s="44"/>
      <c r="M28" s="44"/>
      <c r="N28" s="44"/>
    </row>
    <row r="29" spans="1:63" ht="17.25" customHeight="1">
      <c r="B29" s="22"/>
      <c r="C29" s="56">
        <v>1150</v>
      </c>
      <c r="D29" s="56"/>
      <c r="E29" s="56"/>
      <c r="F29" s="56"/>
      <c r="G29" s="55">
        <v>31.5</v>
      </c>
      <c r="H29" s="55"/>
      <c r="I29" s="55"/>
      <c r="J29" s="55"/>
      <c r="K29" s="55">
        <v>37.5</v>
      </c>
      <c r="L29" s="55"/>
      <c r="M29" s="55"/>
      <c r="N29" s="55"/>
      <c r="Q29" s="22"/>
      <c r="R29" s="22"/>
      <c r="S29" s="22"/>
      <c r="T29" s="22"/>
      <c r="U29" s="12"/>
      <c r="V29" s="12"/>
      <c r="W29" s="12"/>
      <c r="X29" s="12"/>
      <c r="Y29" s="12"/>
      <c r="Z29" s="12"/>
      <c r="AA29" s="12"/>
      <c r="AB29" s="12"/>
    </row>
    <row r="30" spans="1:63" ht="17.25" customHeight="1">
      <c r="B30" s="22"/>
      <c r="C30" s="56">
        <v>1250</v>
      </c>
      <c r="D30" s="56"/>
      <c r="E30" s="56"/>
      <c r="F30" s="56"/>
      <c r="G30" s="55">
        <v>31.5</v>
      </c>
      <c r="H30" s="55"/>
      <c r="I30" s="55"/>
      <c r="J30" s="55"/>
      <c r="K30" s="55">
        <v>37.5</v>
      </c>
      <c r="L30" s="55"/>
      <c r="M30" s="55"/>
      <c r="N30" s="55"/>
      <c r="Q30" s="22"/>
      <c r="R30" s="22"/>
      <c r="S30" s="22"/>
      <c r="T30" s="22"/>
      <c r="U30" s="12"/>
      <c r="V30" s="12"/>
      <c r="W30" s="12"/>
      <c r="X30" s="12"/>
      <c r="Y30" s="12"/>
      <c r="Z30" s="12"/>
      <c r="AA30" s="12"/>
      <c r="AB30" s="12"/>
    </row>
    <row r="31" spans="1:63" ht="17.25" customHeight="1">
      <c r="A31" s="12"/>
      <c r="B31" s="22"/>
      <c r="C31" s="56">
        <v>1600</v>
      </c>
      <c r="D31" s="56"/>
      <c r="E31" s="56"/>
      <c r="F31" s="56"/>
      <c r="G31" s="55">
        <v>32.9</v>
      </c>
      <c r="H31" s="55"/>
      <c r="I31" s="55"/>
      <c r="J31" s="55"/>
      <c r="K31" s="55">
        <v>37.5</v>
      </c>
      <c r="L31" s="55"/>
      <c r="M31" s="55"/>
      <c r="N31" s="55"/>
      <c r="Q31" s="22"/>
      <c r="R31" s="22"/>
      <c r="S31" s="22"/>
      <c r="T31" s="22"/>
      <c r="U31" s="12"/>
      <c r="V31" s="12"/>
      <c r="W31" s="12"/>
      <c r="X31" s="12"/>
      <c r="Y31" s="12"/>
      <c r="Z31" s="12"/>
      <c r="AA31" s="12"/>
      <c r="AB31" s="1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7.25" customHeight="1">
      <c r="B32" s="22"/>
      <c r="C32" s="12"/>
      <c r="D32" s="12"/>
    </row>
    <row r="33" spans="1:63" ht="17.25" customHeight="1">
      <c r="A33" s="53" t="s">
        <v>57</v>
      </c>
      <c r="B33" s="53"/>
      <c r="C33" s="53"/>
      <c r="D33" s="53"/>
      <c r="E33" s="53"/>
      <c r="F33" s="53"/>
      <c r="G33" s="53"/>
      <c r="H33" s="53"/>
      <c r="I33" s="54">
        <f>(250*L18)-6625</f>
        <v>1283.7943542841431</v>
      </c>
      <c r="J33" s="54"/>
      <c r="K33" s="54"/>
      <c r="L33" s="54"/>
      <c r="M33" s="44" t="s">
        <v>7</v>
      </c>
      <c r="N33" s="44"/>
      <c r="P33" s="42" t="s">
        <v>58</v>
      </c>
      <c r="Q33" s="42"/>
      <c r="R33" s="42"/>
      <c r="S33" s="42"/>
      <c r="T33" s="42"/>
      <c r="U33" s="42"/>
      <c r="V33" s="42"/>
      <c r="W33" s="42"/>
      <c r="X33" s="42"/>
      <c r="Y33" s="54" t="str">
        <f>IF(J20="","",(250*L22)-6625)</f>
        <v/>
      </c>
      <c r="Z33" s="54"/>
      <c r="AA33" s="54"/>
      <c r="AB33" s="54"/>
    </row>
    <row r="34" spans="1:63" ht="17.25" customHeight="1">
      <c r="A34" s="42" t="s">
        <v>59</v>
      </c>
      <c r="B34" s="42"/>
      <c r="C34" s="42"/>
      <c r="D34" s="42"/>
      <c r="E34" s="42"/>
      <c r="F34" s="42"/>
      <c r="G34" s="42"/>
      <c r="H34" s="42"/>
      <c r="I34" s="43">
        <f>IF(L17&gt;I33,L17,I33)</f>
        <v>1283.7943542841431</v>
      </c>
      <c r="J34" s="43"/>
      <c r="K34" s="43"/>
      <c r="L34" s="43"/>
      <c r="P34" s="42" t="s">
        <v>59</v>
      </c>
      <c r="Q34" s="42"/>
      <c r="R34" s="42"/>
      <c r="S34" s="42"/>
      <c r="T34" s="42"/>
      <c r="U34" s="42"/>
      <c r="V34" s="42"/>
      <c r="W34" s="42"/>
      <c r="X34" s="42"/>
      <c r="Y34" s="43" t="str">
        <f>IF(L21&gt;Y33,L21,Y33)</f>
        <v/>
      </c>
      <c r="Z34" s="43"/>
      <c r="AA34" s="43"/>
      <c r="AB34" s="43"/>
    </row>
    <row r="37" spans="1:63" ht="17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s="41" customFormat="1" ht="17.25" customHeight="1"/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4" t="s">
        <v>60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97">
    <mergeCell ref="P19:Q19"/>
    <mergeCell ref="K28:N28"/>
    <mergeCell ref="F18:K18"/>
    <mergeCell ref="L18:O18"/>
    <mergeCell ref="F19:K19"/>
    <mergeCell ref="L19:O19"/>
    <mergeCell ref="F21:K21"/>
    <mergeCell ref="F22:K22"/>
    <mergeCell ref="L22:O22"/>
    <mergeCell ref="J16:K16"/>
    <mergeCell ref="A20:I20"/>
    <mergeCell ref="J20:K20"/>
    <mergeCell ref="L20:O20"/>
    <mergeCell ref="A42:AD42"/>
    <mergeCell ref="C31:F31"/>
    <mergeCell ref="G31:J31"/>
    <mergeCell ref="K31:N31"/>
    <mergeCell ref="C30:F30"/>
    <mergeCell ref="G30:J30"/>
    <mergeCell ref="K30:N30"/>
    <mergeCell ref="A33:H33"/>
    <mergeCell ref="I33:L33"/>
    <mergeCell ref="M33:N33"/>
    <mergeCell ref="P33:X33"/>
    <mergeCell ref="Y33:AB33"/>
    <mergeCell ref="A34:H34"/>
    <mergeCell ref="I34:L34"/>
    <mergeCell ref="P34:X34"/>
    <mergeCell ref="Y34:AB34"/>
    <mergeCell ref="L21:O21"/>
    <mergeCell ref="AC15:AD15"/>
    <mergeCell ref="F17:K17"/>
    <mergeCell ref="L17:O17"/>
    <mergeCell ref="P17:Q17"/>
    <mergeCell ref="Y17:AB17"/>
    <mergeCell ref="AC17:AD17"/>
    <mergeCell ref="A15:I15"/>
    <mergeCell ref="J15:K15"/>
    <mergeCell ref="L15:O15"/>
    <mergeCell ref="P15:Q15"/>
    <mergeCell ref="U15:W15"/>
    <mergeCell ref="Y15:AB15"/>
    <mergeCell ref="A16:I16"/>
    <mergeCell ref="P21:Q21"/>
    <mergeCell ref="P20:Q20"/>
    <mergeCell ref="AC14:AD14"/>
    <mergeCell ref="A13:K13"/>
    <mergeCell ref="L13:O13"/>
    <mergeCell ref="P13:Q13"/>
    <mergeCell ref="U13:W13"/>
    <mergeCell ref="Y13:AB13"/>
    <mergeCell ref="AC13:AD13"/>
    <mergeCell ref="A14:K14"/>
    <mergeCell ref="L14:O14"/>
    <mergeCell ref="P14:Q14"/>
    <mergeCell ref="U14:W14"/>
    <mergeCell ref="Y14:AB14"/>
    <mergeCell ref="U11:W11"/>
    <mergeCell ref="Y11:AB11"/>
    <mergeCell ref="AC11:AD11"/>
    <mergeCell ref="A12:K12"/>
    <mergeCell ref="L12:O12"/>
    <mergeCell ref="P12:Q12"/>
    <mergeCell ref="U12:W12"/>
    <mergeCell ref="Y12:AB12"/>
    <mergeCell ref="AC12:AD12"/>
    <mergeCell ref="A10:K10"/>
    <mergeCell ref="L10:O10"/>
    <mergeCell ref="P10:Q10"/>
    <mergeCell ref="A11:K11"/>
    <mergeCell ref="L11:O11"/>
    <mergeCell ref="P11:Q11"/>
    <mergeCell ref="Z1:AD1"/>
    <mergeCell ref="A1:Y1"/>
    <mergeCell ref="A5:O5"/>
    <mergeCell ref="P5:AD5"/>
    <mergeCell ref="L9:O9"/>
    <mergeCell ref="U9:W9"/>
    <mergeCell ref="Y9:AB9"/>
    <mergeCell ref="A7:K7"/>
    <mergeCell ref="L7:M7"/>
    <mergeCell ref="T23:U23"/>
    <mergeCell ref="V23:AD23"/>
    <mergeCell ref="A43:AD43"/>
    <mergeCell ref="U20:W20"/>
    <mergeCell ref="Y20:AB20"/>
    <mergeCell ref="AC20:AD20"/>
    <mergeCell ref="Y21:AB21"/>
    <mergeCell ref="AC21:AD21"/>
    <mergeCell ref="C26:N26"/>
    <mergeCell ref="G27:J27"/>
    <mergeCell ref="K27:N27"/>
    <mergeCell ref="C29:F29"/>
    <mergeCell ref="G29:J29"/>
    <mergeCell ref="K29:N29"/>
    <mergeCell ref="C28:F28"/>
    <mergeCell ref="G28:J28"/>
  </mergeCells>
  <conditionalFormatting sqref="D19">
    <cfRule type="cellIs" dxfId="45" priority="13" operator="lessThan">
      <formula>0</formula>
    </cfRule>
  </conditionalFormatting>
  <conditionalFormatting sqref="L22:O22">
    <cfRule type="expression" priority="9" stopIfTrue="1">
      <formula>J20=""</formula>
    </cfRule>
    <cfRule type="expression" dxfId="44" priority="10">
      <formula>L21&gt;Y33</formula>
    </cfRule>
    <cfRule type="expression" dxfId="43" priority="11">
      <formula>L22&gt;K29:K31</formula>
    </cfRule>
    <cfRule type="expression" dxfId="42" priority="12">
      <formula>L22&lt;G29:G31</formula>
    </cfRule>
  </conditionalFormatting>
  <conditionalFormatting sqref="L13:O13">
    <cfRule type="expression" dxfId="41" priority="7">
      <formula>L13&gt;120</formula>
    </cfRule>
    <cfRule type="expression" dxfId="40" priority="8">
      <formula>L13+L14&gt;120</formula>
    </cfRule>
  </conditionalFormatting>
  <conditionalFormatting sqref="L14:O14">
    <cfRule type="expression" dxfId="39" priority="5">
      <formula>L14&gt;40</formula>
    </cfRule>
    <cfRule type="expression" dxfId="38" priority="6">
      <formula>L13+L14&gt;120</formula>
    </cfRule>
  </conditionalFormatting>
  <conditionalFormatting sqref="L17:O17">
    <cfRule type="expression" dxfId="37" priority="4">
      <formula>L17&gt;L10</formula>
    </cfRule>
  </conditionalFormatting>
  <conditionalFormatting sqref="L18:O18">
    <cfRule type="expression" dxfId="36" priority="1">
      <formula>L17&gt;I33</formula>
    </cfRule>
    <cfRule type="expression" dxfId="35" priority="2">
      <formula>L18&gt;K29:K31</formula>
    </cfRule>
    <cfRule type="expression" dxfId="34" priority="3">
      <formula>L18&lt;G29:G31</formula>
    </cfRule>
  </conditionalFormatting>
  <printOptions horizontalCentered="1"/>
  <pageMargins left="0.5" right="0.5" top="0.5" bottom="0.5" header="0.25" footer="0.5"/>
  <pageSetup orientation="portrait" useFirstPageNumber="1" r:id="rId1"/>
  <headerFooter>
    <oddHeader xml:space="preserve">&amp;R&amp;"Courier New,Regular"&amp;12  </oddHeader>
  </headerFooter>
  <ignoredErrors>
    <ignoredError sqref="L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4">
        <f ca="1">TODAY()</f>
        <v>44240</v>
      </c>
      <c r="AA1" s="44"/>
      <c r="AB1" s="44"/>
      <c r="AC1" s="44"/>
      <c r="AD1" s="44"/>
    </row>
    <row r="5" spans="1:63" ht="17.25" customHeight="1">
      <c r="A5" s="70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9" t="s">
        <v>32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6" t="s">
        <v>46</v>
      </c>
      <c r="B7" s="76"/>
      <c r="C7" s="76"/>
      <c r="D7" s="76"/>
      <c r="E7" s="76"/>
      <c r="F7" s="76"/>
      <c r="G7" s="76"/>
      <c r="H7" s="76"/>
      <c r="I7" s="76"/>
      <c r="J7" s="76"/>
      <c r="K7" s="77"/>
      <c r="L7" s="74"/>
      <c r="M7" s="75"/>
      <c r="S7" s="58"/>
      <c r="T7" s="59"/>
      <c r="U7" s="51" t="s">
        <v>47</v>
      </c>
      <c r="V7" s="57"/>
      <c r="W7" s="57"/>
      <c r="X7" s="57"/>
      <c r="Y7" s="57"/>
      <c r="Z7" s="57"/>
      <c r="AA7" s="57"/>
      <c r="AB7" s="57"/>
      <c r="AC7" s="57"/>
      <c r="AD7" s="57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1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16"/>
      <c r="F9" s="16"/>
      <c r="G9" s="16"/>
      <c r="I9" s="16"/>
      <c r="L9" s="71" t="s">
        <v>3</v>
      </c>
      <c r="M9" s="71"/>
      <c r="N9" s="71"/>
      <c r="O9" s="71"/>
      <c r="R9" s="44" t="s">
        <v>2</v>
      </c>
      <c r="S9" s="44"/>
      <c r="T9" s="44"/>
      <c r="U9" s="44" t="s">
        <v>23</v>
      </c>
      <c r="V9" s="44"/>
      <c r="W9" s="44"/>
      <c r="Y9" s="44" t="s">
        <v>5</v>
      </c>
      <c r="Z9" s="44"/>
      <c r="AA9" s="44"/>
      <c r="AB9" s="4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2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5"/>
      <c r="L10" s="46">
        <v>3100</v>
      </c>
      <c r="M10" s="47"/>
      <c r="N10" s="47"/>
      <c r="O10" s="48"/>
      <c r="P10" s="57" t="s">
        <v>7</v>
      </c>
      <c r="Q10" s="57"/>
      <c r="R10" s="44" t="s">
        <v>33</v>
      </c>
      <c r="S10" s="44"/>
      <c r="T10" s="4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5"/>
      <c r="L11" s="46">
        <v>1795.85</v>
      </c>
      <c r="M11" s="47"/>
      <c r="N11" s="47"/>
      <c r="O11" s="48"/>
      <c r="P11" s="57" t="s">
        <v>7</v>
      </c>
      <c r="Q11" s="57"/>
      <c r="S11" s="13"/>
      <c r="T11" s="13"/>
      <c r="U11" s="46">
        <f>Y11/L11</f>
        <v>35.924960325194199</v>
      </c>
      <c r="V11" s="47"/>
      <c r="W11" s="48"/>
      <c r="X11" s="3" t="s">
        <v>9</v>
      </c>
      <c r="Y11" s="46">
        <v>64515.839999999997</v>
      </c>
      <c r="Z11" s="47"/>
      <c r="AA11" s="47"/>
      <c r="AB11" s="48"/>
      <c r="AC11" s="44" t="s">
        <v>10</v>
      </c>
      <c r="AD11" s="4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2" t="s">
        <v>11</v>
      </c>
      <c r="B12" s="42"/>
      <c r="C12" s="42"/>
      <c r="D12" s="42"/>
      <c r="E12" s="42"/>
      <c r="F12" s="42"/>
      <c r="G12" s="42"/>
      <c r="H12" s="42"/>
      <c r="I12" s="42"/>
      <c r="J12" s="42"/>
      <c r="K12" s="45"/>
      <c r="L12" s="66"/>
      <c r="M12" s="67"/>
      <c r="N12" s="67"/>
      <c r="O12" s="68"/>
      <c r="P12" s="57" t="s">
        <v>7</v>
      </c>
      <c r="Q12" s="57"/>
      <c r="R12" s="72">
        <v>5</v>
      </c>
      <c r="S12" s="73"/>
      <c r="T12" s="73"/>
      <c r="U12" s="46">
        <f>32+R12</f>
        <v>37</v>
      </c>
      <c r="V12" s="47"/>
      <c r="W12" s="48"/>
      <c r="X12" s="3" t="s">
        <v>9</v>
      </c>
      <c r="Y12" s="46">
        <f t="shared" ref="Y12:Y17" si="0">L12*U12</f>
        <v>0</v>
      </c>
      <c r="Z12" s="47"/>
      <c r="AA12" s="47"/>
      <c r="AB12" s="48"/>
      <c r="AC12" s="44" t="s">
        <v>10</v>
      </c>
      <c r="AD12" s="4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2" t="s">
        <v>12</v>
      </c>
      <c r="B13" s="42"/>
      <c r="C13" s="42"/>
      <c r="D13" s="42"/>
      <c r="E13" s="42"/>
      <c r="F13" s="42"/>
      <c r="G13" s="42"/>
      <c r="H13" s="42"/>
      <c r="I13" s="42"/>
      <c r="J13" s="42"/>
      <c r="K13" s="45"/>
      <c r="L13" s="66"/>
      <c r="M13" s="67"/>
      <c r="N13" s="67"/>
      <c r="O13" s="68"/>
      <c r="P13" s="57" t="s">
        <v>7</v>
      </c>
      <c r="Q13" s="57"/>
      <c r="R13" s="72">
        <v>5</v>
      </c>
      <c r="S13" s="73"/>
      <c r="T13" s="73"/>
      <c r="U13" s="46">
        <f>32+R13</f>
        <v>37</v>
      </c>
      <c r="V13" s="47"/>
      <c r="W13" s="48"/>
      <c r="X13" s="3" t="s">
        <v>9</v>
      </c>
      <c r="Y13" s="46">
        <f t="shared" si="0"/>
        <v>0</v>
      </c>
      <c r="Z13" s="47"/>
      <c r="AA13" s="47"/>
      <c r="AB13" s="48"/>
      <c r="AC13" s="44" t="s">
        <v>10</v>
      </c>
      <c r="AD13" s="4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2" t="s">
        <v>13</v>
      </c>
      <c r="B14" s="42"/>
      <c r="C14" s="42"/>
      <c r="D14" s="42"/>
      <c r="E14" s="42"/>
      <c r="F14" s="42"/>
      <c r="G14" s="42"/>
      <c r="H14" s="42"/>
      <c r="I14" s="42"/>
      <c r="J14" s="42"/>
      <c r="K14" s="45"/>
      <c r="L14" s="66"/>
      <c r="M14" s="67"/>
      <c r="N14" s="67"/>
      <c r="O14" s="68"/>
      <c r="P14" s="57" t="s">
        <v>7</v>
      </c>
      <c r="Q14" s="57"/>
      <c r="U14" s="46">
        <v>74</v>
      </c>
      <c r="V14" s="47"/>
      <c r="W14" s="48"/>
      <c r="X14" s="3" t="s">
        <v>9</v>
      </c>
      <c r="Y14" s="46">
        <f t="shared" si="0"/>
        <v>0</v>
      </c>
      <c r="Z14" s="47"/>
      <c r="AA14" s="47"/>
      <c r="AB14" s="48"/>
      <c r="AC14" s="44" t="s">
        <v>10</v>
      </c>
      <c r="AD14" s="4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45"/>
      <c r="L15" s="66"/>
      <c r="M15" s="67"/>
      <c r="N15" s="67"/>
      <c r="O15" s="68"/>
      <c r="P15" s="57" t="s">
        <v>7</v>
      </c>
      <c r="Q15" s="57"/>
      <c r="U15" s="46">
        <v>97</v>
      </c>
      <c r="V15" s="47"/>
      <c r="W15" s="48"/>
      <c r="X15" s="3" t="s">
        <v>9</v>
      </c>
      <c r="Y15" s="46">
        <f t="shared" si="0"/>
        <v>0</v>
      </c>
      <c r="Z15" s="47"/>
      <c r="AA15" s="47"/>
      <c r="AB15" s="48"/>
      <c r="AC15" s="44" t="s">
        <v>10</v>
      </c>
      <c r="AD15" s="4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2" t="s">
        <v>15</v>
      </c>
      <c r="B16" s="42"/>
      <c r="C16" s="42"/>
      <c r="D16" s="42"/>
      <c r="E16" s="42"/>
      <c r="F16" s="42"/>
      <c r="G16" s="42"/>
      <c r="H16" s="42"/>
      <c r="I16" s="42"/>
      <c r="J16" s="42"/>
      <c r="K16" s="45"/>
      <c r="L16" s="66"/>
      <c r="M16" s="67"/>
      <c r="N16" s="67"/>
      <c r="O16" s="68"/>
      <c r="P16" s="57" t="s">
        <v>7</v>
      </c>
      <c r="Q16" s="57"/>
      <c r="U16" s="46">
        <v>115</v>
      </c>
      <c r="V16" s="47"/>
      <c r="W16" s="48"/>
      <c r="X16" s="3" t="s">
        <v>9</v>
      </c>
      <c r="Y16" s="46">
        <f t="shared" si="0"/>
        <v>0</v>
      </c>
      <c r="Z16" s="47"/>
      <c r="AA16" s="47"/>
      <c r="AB16" s="48"/>
      <c r="AC16" s="44" t="s">
        <v>10</v>
      </c>
      <c r="AD16" s="4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A17" s="42" t="s">
        <v>50</v>
      </c>
      <c r="B17" s="42"/>
      <c r="C17" s="42"/>
      <c r="D17" s="42"/>
      <c r="E17" s="42"/>
      <c r="F17" s="42"/>
      <c r="G17" s="42"/>
      <c r="H17" s="42"/>
      <c r="I17" s="45"/>
      <c r="J17" s="62"/>
      <c r="K17" s="63"/>
      <c r="L17" s="46">
        <f>6*J17</f>
        <v>0</v>
      </c>
      <c r="M17" s="47"/>
      <c r="N17" s="47"/>
      <c r="O17" s="48"/>
      <c r="P17" s="57" t="s">
        <v>7</v>
      </c>
      <c r="Q17" s="57"/>
      <c r="U17" s="46">
        <v>47.92</v>
      </c>
      <c r="V17" s="47"/>
      <c r="W17" s="48"/>
      <c r="X17" s="3" t="s">
        <v>9</v>
      </c>
      <c r="Y17" s="46">
        <f t="shared" si="0"/>
        <v>0</v>
      </c>
      <c r="Z17" s="47"/>
      <c r="AA17" s="47"/>
      <c r="AB17" s="48"/>
      <c r="AC17" s="44" t="s">
        <v>10</v>
      </c>
      <c r="AD17" s="4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A18" s="42" t="s">
        <v>49</v>
      </c>
      <c r="B18" s="42"/>
      <c r="C18" s="42"/>
      <c r="D18" s="42"/>
      <c r="E18" s="42"/>
      <c r="F18" s="42"/>
      <c r="G18" s="42"/>
      <c r="H18" s="42"/>
      <c r="I18" s="45"/>
      <c r="J18" s="60">
        <v>75</v>
      </c>
      <c r="K18" s="61"/>
      <c r="P18" s="29"/>
      <c r="Q18" s="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29"/>
      <c r="D19" s="4"/>
      <c r="F19" s="42" t="s">
        <v>52</v>
      </c>
      <c r="G19" s="42"/>
      <c r="H19" s="42"/>
      <c r="I19" s="42"/>
      <c r="J19" s="42"/>
      <c r="K19" s="45"/>
      <c r="L19" s="46">
        <f>SUM(L11:L17)</f>
        <v>1795.85</v>
      </c>
      <c r="M19" s="47"/>
      <c r="N19" s="47"/>
      <c r="O19" s="48"/>
      <c r="P19" s="57" t="s">
        <v>7</v>
      </c>
      <c r="Q19" s="57"/>
      <c r="Y19" s="46">
        <f>SUM(Y11:Y17)</f>
        <v>64515.839999999997</v>
      </c>
      <c r="Z19" s="47"/>
      <c r="AA19" s="47"/>
      <c r="AB19" s="48"/>
      <c r="AC19" s="44" t="s">
        <v>10</v>
      </c>
      <c r="AD19" s="44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C20" s="29"/>
      <c r="D20" s="4"/>
      <c r="F20" s="42" t="s">
        <v>51</v>
      </c>
      <c r="G20" s="42"/>
      <c r="H20" s="42"/>
      <c r="I20" s="42"/>
      <c r="J20" s="42"/>
      <c r="K20" s="45"/>
      <c r="L20" s="46">
        <f>Y19/L19</f>
        <v>35.924960325194199</v>
      </c>
      <c r="M20" s="47"/>
      <c r="N20" s="47"/>
      <c r="O20" s="48"/>
      <c r="P20" s="3" t="s">
        <v>9</v>
      </c>
      <c r="R20" s="33" t="s">
        <v>56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C21" s="29"/>
      <c r="D21" s="4"/>
      <c r="F21" s="42" t="s">
        <v>16</v>
      </c>
      <c r="G21" s="42"/>
      <c r="H21" s="42"/>
      <c r="I21" s="42"/>
      <c r="J21" s="42"/>
      <c r="K21" s="45"/>
      <c r="L21" s="46">
        <f>L10-L19</f>
        <v>1304.1500000000001</v>
      </c>
      <c r="M21" s="47"/>
      <c r="N21" s="47"/>
      <c r="O21" s="48"/>
      <c r="P21" s="57" t="s">
        <v>7</v>
      </c>
      <c r="Q21" s="57"/>
      <c r="AF21" s="38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2"/>
      <c r="BI21" s="2"/>
      <c r="BJ21" s="2"/>
      <c r="BK21" s="2"/>
    </row>
    <row r="22" spans="1:63" ht="17.25" customHeight="1">
      <c r="A22" s="42" t="s">
        <v>53</v>
      </c>
      <c r="B22" s="42"/>
      <c r="C22" s="42"/>
      <c r="D22" s="42"/>
      <c r="E22" s="42"/>
      <c r="F22" s="42"/>
      <c r="G22" s="42"/>
      <c r="H22" s="42"/>
      <c r="I22" s="45"/>
      <c r="J22" s="62"/>
      <c r="K22" s="63"/>
      <c r="L22" s="46" t="str">
        <f>IF(J22="","",6*J22)</f>
        <v/>
      </c>
      <c r="M22" s="47"/>
      <c r="N22" s="47"/>
      <c r="O22" s="48"/>
      <c r="P22" s="57" t="s">
        <v>7</v>
      </c>
      <c r="Q22" s="57"/>
      <c r="U22" s="46">
        <v>47.92</v>
      </c>
      <c r="V22" s="47"/>
      <c r="W22" s="48"/>
      <c r="X22" s="3" t="s">
        <v>9</v>
      </c>
      <c r="Y22" s="46" t="str">
        <f>IF(J22="","",L22*U22)</f>
        <v/>
      </c>
      <c r="Z22" s="47"/>
      <c r="AA22" s="47"/>
      <c r="AB22" s="48"/>
      <c r="AC22" s="44" t="s">
        <v>10</v>
      </c>
      <c r="AD22" s="44"/>
    </row>
    <row r="23" spans="1:63" ht="17.25" customHeight="1">
      <c r="C23" s="29"/>
      <c r="D23" s="6"/>
      <c r="E23" s="7"/>
      <c r="F23" s="42" t="s">
        <v>54</v>
      </c>
      <c r="G23" s="42"/>
      <c r="H23" s="42"/>
      <c r="I23" s="42"/>
      <c r="J23" s="42"/>
      <c r="K23" s="45"/>
      <c r="L23" s="46" t="str">
        <f>IF(J22="","",SUM(L11:L16)+L22)</f>
        <v/>
      </c>
      <c r="M23" s="47"/>
      <c r="N23" s="47"/>
      <c r="O23" s="48"/>
      <c r="P23" s="57" t="s">
        <v>7</v>
      </c>
      <c r="Q23" s="57"/>
      <c r="Y23" s="46" t="str">
        <f>IF(J22="","",SUM(Y11:Y16)+Y22)</f>
        <v/>
      </c>
      <c r="Z23" s="47"/>
      <c r="AA23" s="47"/>
      <c r="AB23" s="48"/>
      <c r="AC23" s="44" t="s">
        <v>10</v>
      </c>
      <c r="AD23" s="44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7.25" customHeight="1">
      <c r="C24" s="29"/>
      <c r="D24" s="6"/>
      <c r="E24" s="7"/>
      <c r="F24" s="42" t="s">
        <v>55</v>
      </c>
      <c r="G24" s="42"/>
      <c r="H24" s="42"/>
      <c r="I24" s="42"/>
      <c r="J24" s="42"/>
      <c r="K24" s="45"/>
      <c r="L24" s="46" t="str">
        <f>IF(J22="","",Y23/L23)</f>
        <v/>
      </c>
      <c r="M24" s="47"/>
      <c r="N24" s="47"/>
      <c r="O24" s="48"/>
      <c r="P24" s="3" t="s">
        <v>9</v>
      </c>
      <c r="R24" s="32" t="s">
        <v>56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7.2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T25" s="49"/>
      <c r="U25" s="50"/>
      <c r="V25" s="51" t="s">
        <v>48</v>
      </c>
      <c r="W25" s="52"/>
      <c r="X25" s="52"/>
      <c r="Y25" s="52"/>
      <c r="Z25" s="52"/>
      <c r="AA25" s="52"/>
      <c r="AB25" s="52"/>
      <c r="AC25" s="52"/>
      <c r="AD25" s="5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7.25" customHeight="1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T26" s="40"/>
      <c r="U26" s="40"/>
      <c r="V26" s="34"/>
      <c r="W26" s="34"/>
      <c r="X26" s="34"/>
      <c r="Y26" s="34"/>
      <c r="Z26" s="34"/>
      <c r="AA26" s="34"/>
      <c r="AB26" s="34"/>
      <c r="AC26" s="34"/>
      <c r="AD26" s="34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8" spans="1:63" ht="17.25" customHeight="1">
      <c r="C28" s="44" t="s">
        <v>26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63" ht="17.25" customHeight="1">
      <c r="B29" s="9"/>
      <c r="C29" s="18"/>
      <c r="D29" s="18"/>
      <c r="F29" s="9"/>
      <c r="G29" s="78" t="s">
        <v>24</v>
      </c>
      <c r="H29" s="78"/>
      <c r="I29" s="78"/>
      <c r="J29" s="78"/>
      <c r="K29" s="78" t="s">
        <v>25</v>
      </c>
      <c r="L29" s="78"/>
      <c r="M29" s="78"/>
      <c r="N29" s="78"/>
      <c r="U29" s="9"/>
      <c r="V29" s="9"/>
      <c r="W29" s="9"/>
      <c r="X29" s="9"/>
      <c r="Y29" s="9"/>
      <c r="Z29" s="9"/>
      <c r="AA29" s="9"/>
      <c r="AB29" s="9"/>
    </row>
    <row r="30" spans="1:63" ht="17.25" customHeight="1">
      <c r="B30" s="18"/>
      <c r="C30" s="78" t="s">
        <v>3</v>
      </c>
      <c r="D30" s="78"/>
      <c r="E30" s="78"/>
      <c r="F30" s="78"/>
      <c r="G30" s="78" t="s">
        <v>23</v>
      </c>
      <c r="H30" s="78"/>
      <c r="I30" s="78"/>
      <c r="J30" s="78"/>
      <c r="K30" s="78" t="s">
        <v>23</v>
      </c>
      <c r="L30" s="78"/>
      <c r="M30" s="78"/>
      <c r="N30" s="78"/>
      <c r="Q30" s="9"/>
      <c r="R30" s="9"/>
      <c r="S30" s="9"/>
      <c r="T30" s="9"/>
      <c r="U30" s="9"/>
      <c r="V30" s="9"/>
      <c r="W30" s="9"/>
      <c r="X30" s="9"/>
    </row>
    <row r="31" spans="1:63" ht="17.25" customHeight="1">
      <c r="B31" s="10"/>
      <c r="C31" s="81">
        <v>1800</v>
      </c>
      <c r="D31" s="81"/>
      <c r="E31" s="81"/>
      <c r="F31" s="81"/>
      <c r="G31" s="80">
        <v>33</v>
      </c>
      <c r="H31" s="80"/>
      <c r="I31" s="80"/>
      <c r="J31" s="80"/>
      <c r="K31" s="80">
        <v>48.5</v>
      </c>
      <c r="L31" s="80"/>
      <c r="M31" s="80"/>
      <c r="N31" s="80"/>
      <c r="Q31" s="10"/>
      <c r="R31" s="10"/>
      <c r="S31" s="10"/>
      <c r="T31" s="10"/>
      <c r="U31" s="11"/>
      <c r="V31" s="11"/>
      <c r="W31" s="11"/>
      <c r="X31" s="11"/>
      <c r="Y31" s="11"/>
      <c r="Z31" s="11"/>
      <c r="AA31" s="11"/>
      <c r="AB31" s="11"/>
    </row>
    <row r="32" spans="1:63" ht="17.25" customHeight="1">
      <c r="B32" s="10"/>
      <c r="C32" s="81">
        <v>2250</v>
      </c>
      <c r="D32" s="81"/>
      <c r="E32" s="81"/>
      <c r="F32" s="81"/>
      <c r="G32" s="80">
        <v>33</v>
      </c>
      <c r="H32" s="80"/>
      <c r="I32" s="80"/>
      <c r="J32" s="80"/>
      <c r="K32" s="80">
        <v>48.5</v>
      </c>
      <c r="L32" s="80"/>
      <c r="M32" s="80"/>
      <c r="N32" s="80"/>
      <c r="Q32" s="10"/>
      <c r="R32" s="10"/>
      <c r="S32" s="10"/>
      <c r="T32" s="10"/>
      <c r="U32" s="11"/>
      <c r="V32" s="11"/>
      <c r="W32" s="11"/>
      <c r="X32" s="11"/>
      <c r="Y32" s="11"/>
      <c r="Z32" s="11"/>
      <c r="AA32" s="11"/>
      <c r="AB32" s="11"/>
    </row>
    <row r="33" spans="1:63" ht="17.25" customHeight="1">
      <c r="B33" s="10"/>
      <c r="C33" s="81">
        <v>2950</v>
      </c>
      <c r="D33" s="81"/>
      <c r="E33" s="81"/>
      <c r="F33" s="81"/>
      <c r="G33" s="80">
        <v>39.5</v>
      </c>
      <c r="H33" s="80"/>
      <c r="I33" s="80"/>
      <c r="J33" s="80"/>
      <c r="K33" s="80">
        <v>48.5</v>
      </c>
      <c r="L33" s="80"/>
      <c r="M33" s="80"/>
      <c r="N33" s="80"/>
      <c r="Q33" s="10"/>
      <c r="R33" s="10"/>
      <c r="S33" s="10"/>
      <c r="T33" s="10"/>
      <c r="U33" s="11"/>
      <c r="V33" s="11"/>
      <c r="W33" s="11"/>
      <c r="X33" s="11"/>
      <c r="Y33" s="11"/>
      <c r="Z33" s="11"/>
      <c r="AA33" s="11"/>
      <c r="AB33" s="11"/>
    </row>
    <row r="34" spans="1:63" ht="17.25" customHeight="1">
      <c r="A34" s="12"/>
      <c r="B34" s="10"/>
      <c r="C34" s="81">
        <v>3100</v>
      </c>
      <c r="D34" s="81"/>
      <c r="E34" s="81"/>
      <c r="F34" s="81"/>
      <c r="G34" s="80">
        <v>40.9</v>
      </c>
      <c r="H34" s="80"/>
      <c r="I34" s="80"/>
      <c r="J34" s="80"/>
      <c r="K34" s="80">
        <v>48.5</v>
      </c>
      <c r="L34" s="80"/>
      <c r="M34" s="80"/>
      <c r="N34" s="80"/>
      <c r="Q34" s="10"/>
      <c r="R34" s="10"/>
      <c r="S34" s="10"/>
      <c r="T34" s="10"/>
      <c r="U34" s="11"/>
      <c r="V34" s="11"/>
      <c r="W34" s="11"/>
      <c r="X34" s="11"/>
      <c r="Y34" s="11"/>
      <c r="Z34" s="11"/>
      <c r="AA34" s="11"/>
      <c r="AB34" s="11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7.25" customHeight="1">
      <c r="B35" s="10"/>
      <c r="C35" s="11"/>
      <c r="D35" s="11"/>
    </row>
    <row r="36" spans="1:63" ht="17.25" customHeight="1">
      <c r="A36" s="53" t="s">
        <v>57</v>
      </c>
      <c r="B36" s="53"/>
      <c r="C36" s="53"/>
      <c r="D36" s="53"/>
      <c r="E36" s="53"/>
      <c r="F36" s="53"/>
      <c r="G36" s="53"/>
      <c r="H36" s="53"/>
      <c r="I36" s="54">
        <f>(107.6923076*L20)-1303.84615</f>
        <v>2564.9957278586098</v>
      </c>
      <c r="J36" s="54"/>
      <c r="K36" s="54"/>
      <c r="L36" s="54"/>
      <c r="M36" s="44" t="s">
        <v>7</v>
      </c>
      <c r="N36" s="44"/>
      <c r="P36" s="42" t="s">
        <v>58</v>
      </c>
      <c r="Q36" s="42"/>
      <c r="R36" s="42"/>
      <c r="S36" s="42"/>
      <c r="T36" s="42"/>
      <c r="U36" s="42"/>
      <c r="V36" s="42"/>
      <c r="W36" s="42"/>
      <c r="X36" s="42"/>
      <c r="Y36" s="54" t="str">
        <f>IF(J22="","",(107.6923076*L24)-1303.84615)</f>
        <v/>
      </c>
      <c r="Z36" s="54"/>
      <c r="AA36" s="54"/>
      <c r="AB36" s="54"/>
    </row>
    <row r="37" spans="1:63" ht="17.25" customHeight="1">
      <c r="A37" s="42" t="s">
        <v>59</v>
      </c>
      <c r="B37" s="42"/>
      <c r="C37" s="42"/>
      <c r="D37" s="42"/>
      <c r="E37" s="42"/>
      <c r="F37" s="42"/>
      <c r="G37" s="42"/>
      <c r="H37" s="42"/>
      <c r="I37" s="43">
        <f>IF(L20&gt;I36,L20,I36)</f>
        <v>2564.9957278586098</v>
      </c>
      <c r="J37" s="43"/>
      <c r="K37" s="43"/>
      <c r="L37" s="43"/>
      <c r="P37" s="42" t="s">
        <v>59</v>
      </c>
      <c r="Q37" s="42"/>
      <c r="R37" s="42"/>
      <c r="S37" s="42"/>
      <c r="T37" s="42"/>
      <c r="U37" s="42"/>
      <c r="V37" s="42"/>
      <c r="W37" s="42"/>
      <c r="X37" s="42"/>
      <c r="Y37" s="43" t="str">
        <f>IF(L24&gt;Y36,L24,Y36)</f>
        <v/>
      </c>
      <c r="Z37" s="43"/>
      <c r="AA37" s="43"/>
      <c r="AB37" s="43"/>
    </row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4" t="s">
        <v>60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</sheetData>
  <sheetProtection password="A664" sheet="1" objects="1" scenarios="1" selectLockedCells="1"/>
  <mergeCells count="118">
    <mergeCell ref="K33:N33"/>
    <mergeCell ref="A36:H36"/>
    <mergeCell ref="I36:L36"/>
    <mergeCell ref="M36:N36"/>
    <mergeCell ref="A43:AD43"/>
    <mergeCell ref="A18:I18"/>
    <mergeCell ref="J18:K18"/>
    <mergeCell ref="A22:I22"/>
    <mergeCell ref="J22:K22"/>
    <mergeCell ref="L22:O22"/>
    <mergeCell ref="P22:Q22"/>
    <mergeCell ref="F23:K23"/>
    <mergeCell ref="P23:Q23"/>
    <mergeCell ref="F24:K24"/>
    <mergeCell ref="L24:O24"/>
    <mergeCell ref="U22:W22"/>
    <mergeCell ref="Y22:AB22"/>
    <mergeCell ref="AC22:AD22"/>
    <mergeCell ref="Y23:AB23"/>
    <mergeCell ref="AC23:AD23"/>
    <mergeCell ref="G30:J30"/>
    <mergeCell ref="A42:AD42"/>
    <mergeCell ref="C34:F34"/>
    <mergeCell ref="G34:J34"/>
    <mergeCell ref="K34:N34"/>
    <mergeCell ref="C32:F32"/>
    <mergeCell ref="K30:N30"/>
    <mergeCell ref="C28:N28"/>
    <mergeCell ref="P36:X36"/>
    <mergeCell ref="Y36:AB36"/>
    <mergeCell ref="A37:H37"/>
    <mergeCell ref="L23:O23"/>
    <mergeCell ref="T25:U25"/>
    <mergeCell ref="V25:AD25"/>
    <mergeCell ref="F20:K20"/>
    <mergeCell ref="L20:O20"/>
    <mergeCell ref="F21:K21"/>
    <mergeCell ref="L21:O21"/>
    <mergeCell ref="P21:Q21"/>
    <mergeCell ref="P37:X37"/>
    <mergeCell ref="Y37:AB37"/>
    <mergeCell ref="G29:J29"/>
    <mergeCell ref="K29:N29"/>
    <mergeCell ref="C31:F31"/>
    <mergeCell ref="G31:J31"/>
    <mergeCell ref="K31:N31"/>
    <mergeCell ref="C30:F30"/>
    <mergeCell ref="I37:L37"/>
    <mergeCell ref="G32:J32"/>
    <mergeCell ref="K32:N32"/>
    <mergeCell ref="C33:F33"/>
    <mergeCell ref="G33:J33"/>
    <mergeCell ref="AC17:AD17"/>
    <mergeCell ref="F19:K19"/>
    <mergeCell ref="L19:O19"/>
    <mergeCell ref="P19:Q19"/>
    <mergeCell ref="Y19:AB19"/>
    <mergeCell ref="AC19:AD19"/>
    <mergeCell ref="A17:I17"/>
    <mergeCell ref="J17:K17"/>
    <mergeCell ref="L17:O17"/>
    <mergeCell ref="P17:Q17"/>
    <mergeCell ref="U17:W17"/>
    <mergeCell ref="Y17:AB17"/>
    <mergeCell ref="AC16:AD16"/>
    <mergeCell ref="A15:K15"/>
    <mergeCell ref="L15:O15"/>
    <mergeCell ref="P15:Q15"/>
    <mergeCell ref="U15:W15"/>
    <mergeCell ref="Y15:AB15"/>
    <mergeCell ref="AC15:AD15"/>
    <mergeCell ref="A16:K16"/>
    <mergeCell ref="L16:O16"/>
    <mergeCell ref="P16:Q16"/>
    <mergeCell ref="U16:W16"/>
    <mergeCell ref="Y16:AB16"/>
    <mergeCell ref="AC13:AD13"/>
    <mergeCell ref="A14:K14"/>
    <mergeCell ref="L14:O14"/>
    <mergeCell ref="P14:Q14"/>
    <mergeCell ref="U14:W14"/>
    <mergeCell ref="Y14:AB14"/>
    <mergeCell ref="AC14:AD14"/>
    <mergeCell ref="A13:K13"/>
    <mergeCell ref="L13:O13"/>
    <mergeCell ref="P13:Q13"/>
    <mergeCell ref="R13:T13"/>
    <mergeCell ref="U13:W13"/>
    <mergeCell ref="Y13:AB13"/>
    <mergeCell ref="AC11:AD11"/>
    <mergeCell ref="A12:K12"/>
    <mergeCell ref="L12:O12"/>
    <mergeCell ref="P12:Q12"/>
    <mergeCell ref="R12:T12"/>
    <mergeCell ref="U12:W12"/>
    <mergeCell ref="Y12:AB12"/>
    <mergeCell ref="AC12:AD12"/>
    <mergeCell ref="A11:K11"/>
    <mergeCell ref="L11:O11"/>
    <mergeCell ref="P11:Q11"/>
    <mergeCell ref="U11:W11"/>
    <mergeCell ref="Y11:AB11"/>
    <mergeCell ref="L9:O9"/>
    <mergeCell ref="R9:T9"/>
    <mergeCell ref="U9:W9"/>
    <mergeCell ref="Y9:AB9"/>
    <mergeCell ref="A10:K10"/>
    <mergeCell ref="L10:O10"/>
    <mergeCell ref="P10:Q10"/>
    <mergeCell ref="R10:T10"/>
    <mergeCell ref="Z1:AD1"/>
    <mergeCell ref="A1:Y1"/>
    <mergeCell ref="A5:O5"/>
    <mergeCell ref="P5:AD5"/>
    <mergeCell ref="A7:K7"/>
    <mergeCell ref="L7:M7"/>
    <mergeCell ref="S7:T7"/>
    <mergeCell ref="U7:AD7"/>
  </mergeCells>
  <conditionalFormatting sqref="D21">
    <cfRule type="cellIs" dxfId="33" priority="15" operator="lessThan">
      <formula>0</formula>
    </cfRule>
  </conditionalFormatting>
  <conditionalFormatting sqref="L24:O24">
    <cfRule type="expression" priority="11" stopIfTrue="1">
      <formula>J22=""</formula>
    </cfRule>
    <cfRule type="expression" dxfId="32" priority="12">
      <formula>L23&gt;Y36</formula>
    </cfRule>
    <cfRule type="expression" dxfId="31" priority="13">
      <formula>L24&gt;K32:K34</formula>
    </cfRule>
    <cfRule type="expression" dxfId="30" priority="14">
      <formula>L24&lt;G32:G34</formula>
    </cfRule>
  </conditionalFormatting>
  <conditionalFormatting sqref="L15:O15">
    <cfRule type="expression" dxfId="29" priority="9">
      <formula>L15&gt;120</formula>
    </cfRule>
    <cfRule type="expression" dxfId="28" priority="10">
      <formula>L15+L16&gt;200</formula>
    </cfRule>
  </conditionalFormatting>
  <conditionalFormatting sqref="L16:O16">
    <cfRule type="expression" dxfId="27" priority="7">
      <formula>L16&gt;80</formula>
    </cfRule>
    <cfRule type="expression" dxfId="26" priority="8">
      <formula>L15+L16&gt;200</formula>
    </cfRule>
  </conditionalFormatting>
  <conditionalFormatting sqref="L19:O19">
    <cfRule type="expression" dxfId="25" priority="6">
      <formula>L19&gt;L10</formula>
    </cfRule>
  </conditionalFormatting>
  <conditionalFormatting sqref="L20:O20">
    <cfRule type="expression" dxfId="24" priority="3">
      <formula>L19&gt;I36</formula>
    </cfRule>
    <cfRule type="expression" dxfId="23" priority="4">
      <formula>L20&gt;K31:K34</formula>
    </cfRule>
    <cfRule type="expression" dxfId="22" priority="5">
      <formula>L20&lt;G31:G34</formula>
    </cfRule>
  </conditionalFormatting>
  <conditionalFormatting sqref="L23:O23">
    <cfRule type="expression" priority="1" stopIfTrue="1">
      <formula>J22=""</formula>
    </cfRule>
    <cfRule type="expression" dxfId="21" priority="2">
      <formula>L23&gt;2950</formula>
    </cfRule>
  </conditionalFormatting>
  <printOptions horizontalCentered="1"/>
  <pageMargins left="0.5" right="0.5" top="0.5" bottom="0.5" header="0.25" footer="0.5"/>
  <pageSetup orientation="portrait" r:id="rId1"/>
  <headerFooter>
    <oddHeader xml:space="preserve">&amp;R     </oddHeader>
  </headerFooter>
  <ignoredErrors>
    <ignoredError sqref="L2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4">
        <f ca="1">TODAY()</f>
        <v>44240</v>
      </c>
      <c r="AA1" s="44"/>
      <c r="AB1" s="44"/>
      <c r="AC1" s="44"/>
      <c r="AD1" s="44"/>
    </row>
    <row r="5" spans="1:63" ht="17.25" customHeight="1">
      <c r="A5" s="70" t="s">
        <v>36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9" t="s">
        <v>38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6" t="s">
        <v>46</v>
      </c>
      <c r="B7" s="76"/>
      <c r="C7" s="76"/>
      <c r="D7" s="76"/>
      <c r="E7" s="76"/>
      <c r="F7" s="76"/>
      <c r="G7" s="76"/>
      <c r="H7" s="76"/>
      <c r="I7" s="76"/>
      <c r="J7" s="76"/>
      <c r="K7" s="77"/>
      <c r="L7" s="74"/>
      <c r="M7" s="75"/>
      <c r="S7" s="58"/>
      <c r="T7" s="59"/>
      <c r="U7" s="51" t="s">
        <v>47</v>
      </c>
      <c r="V7" s="57"/>
      <c r="W7" s="57"/>
      <c r="X7" s="57"/>
      <c r="Y7" s="57"/>
      <c r="Z7" s="57"/>
      <c r="AA7" s="57"/>
      <c r="AB7" s="57"/>
      <c r="AC7" s="57"/>
      <c r="AD7" s="57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1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16"/>
      <c r="F9" s="16"/>
      <c r="G9" s="16"/>
      <c r="I9" s="16"/>
      <c r="L9" s="71" t="s">
        <v>3</v>
      </c>
      <c r="M9" s="71"/>
      <c r="N9" s="71"/>
      <c r="O9" s="71"/>
      <c r="R9" s="44" t="s">
        <v>2</v>
      </c>
      <c r="S9" s="44"/>
      <c r="T9" s="44"/>
      <c r="U9" s="44" t="s">
        <v>23</v>
      </c>
      <c r="V9" s="44"/>
      <c r="W9" s="44"/>
      <c r="Y9" s="44" t="s">
        <v>5</v>
      </c>
      <c r="Z9" s="44"/>
      <c r="AA9" s="44"/>
      <c r="AB9" s="4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2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5"/>
      <c r="L10" s="46">
        <v>2300</v>
      </c>
      <c r="M10" s="47"/>
      <c r="N10" s="47"/>
      <c r="O10" s="48"/>
      <c r="P10" s="57" t="s">
        <v>7</v>
      </c>
      <c r="Q10" s="57"/>
      <c r="R10" s="44" t="s">
        <v>4</v>
      </c>
      <c r="S10" s="44"/>
      <c r="T10" s="4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5"/>
      <c r="L11" s="46">
        <v>1500.75</v>
      </c>
      <c r="M11" s="47"/>
      <c r="N11" s="47"/>
      <c r="O11" s="48"/>
      <c r="P11" s="57" t="s">
        <v>7</v>
      </c>
      <c r="Q11" s="57"/>
      <c r="S11" s="13"/>
      <c r="T11" s="13"/>
      <c r="U11" s="46">
        <f>Y11/L11</f>
        <v>37.998520739630187</v>
      </c>
      <c r="V11" s="47"/>
      <c r="W11" s="48"/>
      <c r="X11" s="3" t="s">
        <v>9</v>
      </c>
      <c r="Y11" s="46">
        <v>57026.28</v>
      </c>
      <c r="Z11" s="47"/>
      <c r="AA11" s="47"/>
      <c r="AB11" s="48"/>
      <c r="AC11" s="44" t="s">
        <v>10</v>
      </c>
      <c r="AD11" s="4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2" t="s">
        <v>11</v>
      </c>
      <c r="B12" s="42"/>
      <c r="C12" s="42"/>
      <c r="D12" s="42"/>
      <c r="E12" s="42"/>
      <c r="F12" s="42"/>
      <c r="G12" s="42"/>
      <c r="H12" s="42"/>
      <c r="I12" s="42"/>
      <c r="J12" s="42"/>
      <c r="K12" s="45"/>
      <c r="L12" s="66"/>
      <c r="M12" s="67"/>
      <c r="N12" s="67"/>
      <c r="O12" s="68"/>
      <c r="P12" s="57" t="s">
        <v>7</v>
      </c>
      <c r="Q12" s="57"/>
      <c r="R12" s="72">
        <v>3</v>
      </c>
      <c r="S12" s="73"/>
      <c r="T12" s="73"/>
      <c r="U12" s="46">
        <f>34+R12</f>
        <v>37</v>
      </c>
      <c r="V12" s="47"/>
      <c r="W12" s="48"/>
      <c r="X12" s="3" t="s">
        <v>9</v>
      </c>
      <c r="Y12" s="46">
        <f t="shared" ref="Y12:Y17" si="0">L12*U12</f>
        <v>0</v>
      </c>
      <c r="Z12" s="47"/>
      <c r="AA12" s="47"/>
      <c r="AB12" s="48"/>
      <c r="AC12" s="44" t="s">
        <v>10</v>
      </c>
      <c r="AD12" s="4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2" t="s">
        <v>12</v>
      </c>
      <c r="B13" s="42"/>
      <c r="C13" s="42"/>
      <c r="D13" s="42"/>
      <c r="E13" s="42"/>
      <c r="F13" s="42"/>
      <c r="G13" s="42"/>
      <c r="H13" s="42"/>
      <c r="I13" s="42"/>
      <c r="J13" s="42"/>
      <c r="K13" s="45"/>
      <c r="L13" s="66"/>
      <c r="M13" s="67"/>
      <c r="N13" s="67"/>
      <c r="O13" s="68"/>
      <c r="P13" s="57" t="s">
        <v>7</v>
      </c>
      <c r="Q13" s="57"/>
      <c r="R13" s="72">
        <v>3</v>
      </c>
      <c r="S13" s="73"/>
      <c r="T13" s="73"/>
      <c r="U13" s="46">
        <f>34+R13</f>
        <v>37</v>
      </c>
      <c r="V13" s="47"/>
      <c r="W13" s="48"/>
      <c r="X13" s="3" t="s">
        <v>9</v>
      </c>
      <c r="Y13" s="46">
        <f t="shared" si="0"/>
        <v>0</v>
      </c>
      <c r="Z13" s="47"/>
      <c r="AA13" s="47"/>
      <c r="AB13" s="48"/>
      <c r="AC13" s="44" t="s">
        <v>10</v>
      </c>
      <c r="AD13" s="4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2" t="s">
        <v>13</v>
      </c>
      <c r="B14" s="42"/>
      <c r="C14" s="42"/>
      <c r="D14" s="42"/>
      <c r="E14" s="42"/>
      <c r="F14" s="42"/>
      <c r="G14" s="42"/>
      <c r="H14" s="42"/>
      <c r="I14" s="42"/>
      <c r="J14" s="42"/>
      <c r="K14" s="45"/>
      <c r="L14" s="66"/>
      <c r="M14" s="67"/>
      <c r="N14" s="67"/>
      <c r="O14" s="68"/>
      <c r="P14" s="57" t="s">
        <v>7</v>
      </c>
      <c r="Q14" s="57"/>
      <c r="U14" s="46">
        <v>73</v>
      </c>
      <c r="V14" s="47"/>
      <c r="W14" s="48"/>
      <c r="X14" s="3" t="s">
        <v>9</v>
      </c>
      <c r="Y14" s="46">
        <f t="shared" si="0"/>
        <v>0</v>
      </c>
      <c r="Z14" s="47"/>
      <c r="AA14" s="47"/>
      <c r="AB14" s="48"/>
      <c r="AC14" s="44" t="s">
        <v>10</v>
      </c>
      <c r="AD14" s="4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45"/>
      <c r="L15" s="66"/>
      <c r="M15" s="67"/>
      <c r="N15" s="67"/>
      <c r="O15" s="68"/>
      <c r="P15" s="57" t="s">
        <v>7</v>
      </c>
      <c r="Q15" s="57"/>
      <c r="U15" s="46">
        <v>95</v>
      </c>
      <c r="V15" s="47"/>
      <c r="W15" s="48"/>
      <c r="X15" s="3" t="s">
        <v>9</v>
      </c>
      <c r="Y15" s="46">
        <f t="shared" si="0"/>
        <v>0</v>
      </c>
      <c r="Z15" s="47"/>
      <c r="AA15" s="47"/>
      <c r="AB15" s="48"/>
      <c r="AC15" s="44" t="s">
        <v>10</v>
      </c>
      <c r="AD15" s="4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2" t="s">
        <v>15</v>
      </c>
      <c r="B16" s="42"/>
      <c r="C16" s="42"/>
      <c r="D16" s="42"/>
      <c r="E16" s="42"/>
      <c r="F16" s="42"/>
      <c r="G16" s="42"/>
      <c r="H16" s="42"/>
      <c r="I16" s="42"/>
      <c r="J16" s="42"/>
      <c r="K16" s="45"/>
      <c r="L16" s="66"/>
      <c r="M16" s="67"/>
      <c r="N16" s="67"/>
      <c r="O16" s="68"/>
      <c r="P16" s="57" t="s">
        <v>7</v>
      </c>
      <c r="Q16" s="57"/>
      <c r="U16" s="46">
        <v>123</v>
      </c>
      <c r="V16" s="47"/>
      <c r="W16" s="48"/>
      <c r="X16" s="3" t="s">
        <v>9</v>
      </c>
      <c r="Y16" s="46">
        <f t="shared" si="0"/>
        <v>0</v>
      </c>
      <c r="Z16" s="47"/>
      <c r="AA16" s="47"/>
      <c r="AB16" s="48"/>
      <c r="AC16" s="44" t="s">
        <v>10</v>
      </c>
      <c r="AD16" s="4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A17" s="42" t="s">
        <v>50</v>
      </c>
      <c r="B17" s="42"/>
      <c r="C17" s="42"/>
      <c r="D17" s="42"/>
      <c r="E17" s="42"/>
      <c r="F17" s="42"/>
      <c r="G17" s="42"/>
      <c r="H17" s="42"/>
      <c r="I17" s="45"/>
      <c r="J17" s="62"/>
      <c r="K17" s="63"/>
      <c r="L17" s="46">
        <f>6*J17</f>
        <v>0</v>
      </c>
      <c r="M17" s="47"/>
      <c r="N17" s="47"/>
      <c r="O17" s="48"/>
      <c r="P17" s="57" t="s">
        <v>7</v>
      </c>
      <c r="Q17" s="57"/>
      <c r="U17" s="46">
        <v>47.81</v>
      </c>
      <c r="V17" s="47"/>
      <c r="W17" s="48"/>
      <c r="X17" s="3" t="s">
        <v>9</v>
      </c>
      <c r="Y17" s="46">
        <f t="shared" si="0"/>
        <v>0</v>
      </c>
      <c r="Z17" s="47"/>
      <c r="AA17" s="47"/>
      <c r="AB17" s="48"/>
      <c r="AC17" s="44" t="s">
        <v>10</v>
      </c>
      <c r="AD17" s="4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A18" s="42" t="s">
        <v>49</v>
      </c>
      <c r="B18" s="42"/>
      <c r="C18" s="42"/>
      <c r="D18" s="42"/>
      <c r="E18" s="42"/>
      <c r="F18" s="42"/>
      <c r="G18" s="42"/>
      <c r="H18" s="42"/>
      <c r="I18" s="45"/>
      <c r="J18" s="60">
        <v>38</v>
      </c>
      <c r="K18" s="61"/>
      <c r="P18" s="29"/>
      <c r="Q18" s="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29"/>
      <c r="D19" s="4"/>
      <c r="F19" s="42" t="s">
        <v>52</v>
      </c>
      <c r="G19" s="42"/>
      <c r="H19" s="42"/>
      <c r="I19" s="42"/>
      <c r="J19" s="42"/>
      <c r="K19" s="45"/>
      <c r="L19" s="46">
        <f>SUM(L11:L17)</f>
        <v>1500.75</v>
      </c>
      <c r="M19" s="47"/>
      <c r="N19" s="47"/>
      <c r="O19" s="48"/>
      <c r="P19" s="57" t="s">
        <v>7</v>
      </c>
      <c r="Q19" s="57"/>
      <c r="Y19" s="46">
        <f>SUM(Y11:Y17)</f>
        <v>57026.28</v>
      </c>
      <c r="Z19" s="47"/>
      <c r="AA19" s="47"/>
      <c r="AB19" s="48"/>
      <c r="AC19" s="44" t="s">
        <v>10</v>
      </c>
      <c r="AD19" s="44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C20" s="29"/>
      <c r="D20" s="4"/>
      <c r="F20" s="42" t="s">
        <v>51</v>
      </c>
      <c r="G20" s="42"/>
      <c r="H20" s="42"/>
      <c r="I20" s="42"/>
      <c r="J20" s="42"/>
      <c r="K20" s="45"/>
      <c r="L20" s="46">
        <f>Y19/L19</f>
        <v>37.998520739630187</v>
      </c>
      <c r="M20" s="47"/>
      <c r="N20" s="47"/>
      <c r="O20" s="48"/>
      <c r="P20" s="3" t="s">
        <v>9</v>
      </c>
      <c r="R20" s="33" t="s">
        <v>56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 customHeight="1">
      <c r="C21" s="29"/>
      <c r="D21" s="4"/>
      <c r="F21" s="42" t="s">
        <v>16</v>
      </c>
      <c r="G21" s="42"/>
      <c r="H21" s="42"/>
      <c r="I21" s="42"/>
      <c r="J21" s="42"/>
      <c r="K21" s="45"/>
      <c r="L21" s="46">
        <f>L10-L19</f>
        <v>799.25</v>
      </c>
      <c r="M21" s="47"/>
      <c r="N21" s="47"/>
      <c r="O21" s="48"/>
      <c r="P21" s="57" t="s">
        <v>7</v>
      </c>
      <c r="Q21" s="57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A22" s="42" t="s">
        <v>53</v>
      </c>
      <c r="B22" s="42"/>
      <c r="C22" s="42"/>
      <c r="D22" s="42"/>
      <c r="E22" s="42"/>
      <c r="F22" s="42"/>
      <c r="G22" s="42"/>
      <c r="H22" s="42"/>
      <c r="I22" s="45"/>
      <c r="J22" s="62"/>
      <c r="K22" s="63"/>
      <c r="L22" s="46" t="str">
        <f>IF(J22="","",6*J22)</f>
        <v/>
      </c>
      <c r="M22" s="47"/>
      <c r="N22" s="47"/>
      <c r="O22" s="48"/>
      <c r="P22" s="57" t="s">
        <v>7</v>
      </c>
      <c r="Q22" s="57"/>
      <c r="U22" s="46">
        <v>47.81</v>
      </c>
      <c r="V22" s="47"/>
      <c r="W22" s="48"/>
      <c r="X22" s="3" t="s">
        <v>9</v>
      </c>
      <c r="Y22" s="46" t="str">
        <f>IF(J22="","",L22*U22)</f>
        <v/>
      </c>
      <c r="Z22" s="47"/>
      <c r="AA22" s="47"/>
      <c r="AB22" s="48"/>
      <c r="AC22" s="44" t="s">
        <v>10</v>
      </c>
      <c r="AD22" s="44"/>
    </row>
    <row r="23" spans="1:63" ht="17.25" customHeight="1">
      <c r="C23" s="29"/>
      <c r="D23" s="6"/>
      <c r="E23" s="7"/>
      <c r="F23" s="42" t="s">
        <v>54</v>
      </c>
      <c r="G23" s="42"/>
      <c r="H23" s="42"/>
      <c r="I23" s="42"/>
      <c r="J23" s="42"/>
      <c r="K23" s="45"/>
      <c r="L23" s="46" t="str">
        <f>IF(J22="","",SUM(L11:L16)+L22)</f>
        <v/>
      </c>
      <c r="M23" s="47"/>
      <c r="N23" s="47"/>
      <c r="O23" s="48"/>
      <c r="P23" s="57" t="s">
        <v>7</v>
      </c>
      <c r="Q23" s="57"/>
      <c r="Y23" s="46" t="str">
        <f>IF(J22="","",SUM(Y11:Y16)+Y22)</f>
        <v/>
      </c>
      <c r="Z23" s="47"/>
      <c r="AA23" s="47"/>
      <c r="AB23" s="48"/>
      <c r="AC23" s="44" t="s">
        <v>10</v>
      </c>
      <c r="AD23" s="44"/>
    </row>
    <row r="24" spans="1:63" ht="17.25" customHeight="1">
      <c r="C24" s="29"/>
      <c r="D24" s="6"/>
      <c r="E24" s="7"/>
      <c r="F24" s="42" t="s">
        <v>55</v>
      </c>
      <c r="G24" s="42"/>
      <c r="H24" s="42"/>
      <c r="I24" s="42"/>
      <c r="J24" s="42"/>
      <c r="K24" s="45"/>
      <c r="L24" s="46" t="str">
        <f>IF(J22="","",Y23/L23)</f>
        <v/>
      </c>
      <c r="M24" s="47"/>
      <c r="N24" s="47"/>
      <c r="O24" s="48"/>
      <c r="P24" s="3" t="s">
        <v>9</v>
      </c>
      <c r="R24" s="32" t="s">
        <v>56</v>
      </c>
    </row>
    <row r="25" spans="1:63" ht="17.25" customHeight="1">
      <c r="C25" s="17"/>
      <c r="D25" s="6"/>
      <c r="E25" s="7"/>
      <c r="F25" s="7"/>
      <c r="G25" s="7"/>
      <c r="H25" s="8"/>
      <c r="I25" s="6"/>
      <c r="T25" s="49"/>
      <c r="U25" s="50"/>
      <c r="V25" s="51" t="s">
        <v>48</v>
      </c>
      <c r="W25" s="52"/>
      <c r="X25" s="52"/>
      <c r="Y25" s="52"/>
      <c r="Z25" s="52"/>
      <c r="AA25" s="52"/>
      <c r="AB25" s="52"/>
      <c r="AC25" s="52"/>
      <c r="AD25" s="5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7.25" customHeight="1">
      <c r="C26" s="17"/>
      <c r="D26" s="6"/>
      <c r="E26" s="7"/>
      <c r="F26" s="7"/>
      <c r="G26" s="7"/>
      <c r="H26" s="8"/>
      <c r="I26" s="6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8" spans="1:63" ht="17.25" customHeight="1">
      <c r="C28" s="44" t="s">
        <v>26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Q28" s="44" t="s">
        <v>27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63" ht="17.25" customHeight="1">
      <c r="B29" s="9"/>
      <c r="C29" s="18"/>
      <c r="D29" s="18"/>
      <c r="F29" s="9"/>
      <c r="G29" s="78" t="s">
        <v>24</v>
      </c>
      <c r="H29" s="78"/>
      <c r="I29" s="78"/>
      <c r="J29" s="78"/>
      <c r="K29" s="78" t="s">
        <v>25</v>
      </c>
      <c r="L29" s="78"/>
      <c r="M29" s="78"/>
      <c r="N29" s="78"/>
      <c r="U29" s="78" t="s">
        <v>24</v>
      </c>
      <c r="V29" s="78"/>
      <c r="W29" s="78"/>
      <c r="X29" s="78"/>
      <c r="Y29" s="78" t="s">
        <v>25</v>
      </c>
      <c r="Z29" s="78"/>
      <c r="AA29" s="78"/>
      <c r="AB29" s="78"/>
    </row>
    <row r="30" spans="1:63" ht="17.25" customHeight="1">
      <c r="B30" s="18"/>
      <c r="C30" s="78" t="s">
        <v>3</v>
      </c>
      <c r="D30" s="78"/>
      <c r="E30" s="78"/>
      <c r="F30" s="78"/>
      <c r="G30" s="78" t="s">
        <v>23</v>
      </c>
      <c r="H30" s="78"/>
      <c r="I30" s="78"/>
      <c r="J30" s="78"/>
      <c r="K30" s="78" t="s">
        <v>23</v>
      </c>
      <c r="L30" s="78"/>
      <c r="M30" s="78"/>
      <c r="N30" s="78"/>
      <c r="Q30" s="78" t="s">
        <v>3</v>
      </c>
      <c r="R30" s="78"/>
      <c r="S30" s="78"/>
      <c r="T30" s="78"/>
      <c r="U30" s="78" t="s">
        <v>23</v>
      </c>
      <c r="V30" s="78"/>
      <c r="W30" s="78"/>
      <c r="X30" s="78"/>
      <c r="Y30" s="44" t="s">
        <v>23</v>
      </c>
      <c r="Z30" s="44"/>
      <c r="AA30" s="44"/>
      <c r="AB30" s="44"/>
    </row>
    <row r="31" spans="1:63" ht="17.25" customHeight="1">
      <c r="B31" s="10"/>
      <c r="C31" s="81">
        <v>1500</v>
      </c>
      <c r="D31" s="81"/>
      <c r="E31" s="81"/>
      <c r="F31" s="81"/>
      <c r="G31" s="80">
        <v>35</v>
      </c>
      <c r="H31" s="80"/>
      <c r="I31" s="80"/>
      <c r="J31" s="80"/>
      <c r="K31" s="80">
        <v>47.3</v>
      </c>
      <c r="L31" s="80"/>
      <c r="M31" s="80"/>
      <c r="N31" s="80"/>
      <c r="Q31" s="81">
        <v>1500</v>
      </c>
      <c r="R31" s="81"/>
      <c r="S31" s="81"/>
      <c r="T31" s="81"/>
      <c r="U31" s="80">
        <v>35</v>
      </c>
      <c r="V31" s="80"/>
      <c r="W31" s="80"/>
      <c r="X31" s="80"/>
      <c r="Y31" s="80">
        <v>40.5</v>
      </c>
      <c r="Z31" s="80"/>
      <c r="AA31" s="80"/>
      <c r="AB31" s="80"/>
    </row>
    <row r="32" spans="1:63" ht="17.25" customHeight="1">
      <c r="B32" s="10"/>
      <c r="C32" s="81">
        <v>1950</v>
      </c>
      <c r="D32" s="81"/>
      <c r="E32" s="81"/>
      <c r="F32" s="81"/>
      <c r="G32" s="80">
        <v>35</v>
      </c>
      <c r="H32" s="80"/>
      <c r="I32" s="80"/>
      <c r="J32" s="80"/>
      <c r="K32" s="80">
        <v>47.3</v>
      </c>
      <c r="L32" s="80"/>
      <c r="M32" s="80"/>
      <c r="N32" s="80"/>
      <c r="Q32" s="81">
        <v>1950</v>
      </c>
      <c r="R32" s="81"/>
      <c r="S32" s="81"/>
      <c r="T32" s="81"/>
      <c r="U32" s="80">
        <v>35</v>
      </c>
      <c r="V32" s="80"/>
      <c r="W32" s="80"/>
      <c r="X32" s="80"/>
      <c r="Y32" s="80">
        <v>40.5</v>
      </c>
      <c r="Z32" s="80"/>
      <c r="AA32" s="80"/>
      <c r="AB32" s="80"/>
    </row>
    <row r="33" spans="1:63" ht="17.25" customHeight="1">
      <c r="A33" s="12"/>
      <c r="B33" s="10"/>
      <c r="C33" s="81">
        <v>2300</v>
      </c>
      <c r="D33" s="81"/>
      <c r="E33" s="81"/>
      <c r="F33" s="81"/>
      <c r="G33" s="80">
        <v>38.5</v>
      </c>
      <c r="H33" s="80"/>
      <c r="I33" s="80"/>
      <c r="J33" s="80"/>
      <c r="K33" s="80">
        <v>47.3</v>
      </c>
      <c r="L33" s="80"/>
      <c r="M33" s="80"/>
      <c r="N33" s="80"/>
      <c r="Q33" s="81">
        <v>2000</v>
      </c>
      <c r="R33" s="81"/>
      <c r="S33" s="81"/>
      <c r="T33" s="81"/>
      <c r="U33" s="80">
        <v>35.5</v>
      </c>
      <c r="V33" s="80"/>
      <c r="W33" s="80"/>
      <c r="X33" s="80"/>
      <c r="Y33" s="80">
        <v>40.5</v>
      </c>
      <c r="Z33" s="80"/>
      <c r="AA33" s="80"/>
      <c r="AB33" s="80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7.25" customHeight="1">
      <c r="B34" s="10"/>
      <c r="C34" s="11"/>
      <c r="D34" s="11"/>
    </row>
    <row r="35" spans="1:63" ht="17.25" customHeight="1">
      <c r="A35" s="53" t="s">
        <v>57</v>
      </c>
      <c r="B35" s="53"/>
      <c r="C35" s="53"/>
      <c r="D35" s="53"/>
      <c r="E35" s="53"/>
      <c r="F35" s="53"/>
      <c r="G35" s="53"/>
      <c r="H35" s="53"/>
      <c r="I35" s="54">
        <f>(100*L20)-1550</f>
        <v>2249.8520739630189</v>
      </c>
      <c r="J35" s="54"/>
      <c r="K35" s="54"/>
      <c r="L35" s="54"/>
      <c r="M35" s="44" t="s">
        <v>7</v>
      </c>
      <c r="N35" s="44"/>
      <c r="P35" s="42" t="s">
        <v>58</v>
      </c>
      <c r="Q35" s="42"/>
      <c r="R35" s="42"/>
      <c r="S35" s="42"/>
      <c r="T35" s="42"/>
      <c r="U35" s="42"/>
      <c r="V35" s="42"/>
      <c r="W35" s="42"/>
      <c r="X35" s="42"/>
      <c r="Y35" s="54" t="str">
        <f>IF(J22="","",(100*L24)-1550)</f>
        <v/>
      </c>
      <c r="Z35" s="54"/>
      <c r="AA35" s="54"/>
      <c r="AB35" s="54"/>
    </row>
    <row r="36" spans="1:63" ht="17.25" customHeight="1">
      <c r="A36" s="42" t="s">
        <v>59</v>
      </c>
      <c r="B36" s="42"/>
      <c r="C36" s="42"/>
      <c r="D36" s="42"/>
      <c r="E36" s="42"/>
      <c r="F36" s="42"/>
      <c r="G36" s="42"/>
      <c r="H36" s="42"/>
      <c r="I36" s="43">
        <f>IF(L19&gt;I35,L19,I35)</f>
        <v>2249.8520739630189</v>
      </c>
      <c r="J36" s="43"/>
      <c r="K36" s="43"/>
      <c r="L36" s="43"/>
      <c r="P36" s="42" t="s">
        <v>59</v>
      </c>
      <c r="Q36" s="42"/>
      <c r="R36" s="42"/>
      <c r="S36" s="42"/>
      <c r="T36" s="42"/>
      <c r="U36" s="42"/>
      <c r="V36" s="42"/>
      <c r="W36" s="42"/>
      <c r="X36" s="42"/>
      <c r="Y36" s="43" t="str">
        <f>IF(L23&gt;Y35,L23,Y35)</f>
        <v/>
      </c>
      <c r="Z36" s="43"/>
      <c r="AA36" s="43"/>
      <c r="AB36" s="43"/>
    </row>
    <row r="39" spans="1:63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4" t="s">
        <v>60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130">
    <mergeCell ref="Y36:AB36"/>
    <mergeCell ref="U22:W22"/>
    <mergeCell ref="Y22:AB22"/>
    <mergeCell ref="AC22:AD22"/>
    <mergeCell ref="Y23:AB23"/>
    <mergeCell ref="AC23:AD23"/>
    <mergeCell ref="T25:U25"/>
    <mergeCell ref="V25:AD25"/>
    <mergeCell ref="R10:T10"/>
    <mergeCell ref="AC17:AD17"/>
    <mergeCell ref="A43:AD43"/>
    <mergeCell ref="A7:K7"/>
    <mergeCell ref="L7:M7"/>
    <mergeCell ref="S7:T7"/>
    <mergeCell ref="U7:AD7"/>
    <mergeCell ref="A18:I18"/>
    <mergeCell ref="J18:K18"/>
    <mergeCell ref="A22:I22"/>
    <mergeCell ref="J22:K22"/>
    <mergeCell ref="L22:O22"/>
    <mergeCell ref="P22:Q22"/>
    <mergeCell ref="F23:K23"/>
    <mergeCell ref="P23:Q23"/>
    <mergeCell ref="F24:K24"/>
    <mergeCell ref="L24:O24"/>
    <mergeCell ref="A35:H35"/>
    <mergeCell ref="I35:L35"/>
    <mergeCell ref="M35:N35"/>
    <mergeCell ref="P35:X35"/>
    <mergeCell ref="Y35:AB35"/>
    <mergeCell ref="A36:H36"/>
    <mergeCell ref="I36:L36"/>
    <mergeCell ref="P36:X36"/>
    <mergeCell ref="A42:AD42"/>
    <mergeCell ref="A10:K10"/>
    <mergeCell ref="L10:O10"/>
    <mergeCell ref="P10:Q10"/>
    <mergeCell ref="A11:K11"/>
    <mergeCell ref="L11:O11"/>
    <mergeCell ref="P11:Q11"/>
    <mergeCell ref="A1:Y1"/>
    <mergeCell ref="Z1:AD1"/>
    <mergeCell ref="A5:O5"/>
    <mergeCell ref="P5:AD5"/>
    <mergeCell ref="L9:O9"/>
    <mergeCell ref="R9:T9"/>
    <mergeCell ref="U9:W9"/>
    <mergeCell ref="Y9:AB9"/>
    <mergeCell ref="U11:W11"/>
    <mergeCell ref="Y11:AB11"/>
    <mergeCell ref="AC11:AD11"/>
    <mergeCell ref="A12:K12"/>
    <mergeCell ref="L12:O12"/>
    <mergeCell ref="P12:Q12"/>
    <mergeCell ref="R12:T12"/>
    <mergeCell ref="U12:W12"/>
    <mergeCell ref="Y12:AB12"/>
    <mergeCell ref="AC12:AD12"/>
    <mergeCell ref="AC13:AD13"/>
    <mergeCell ref="A14:K14"/>
    <mergeCell ref="L14:O14"/>
    <mergeCell ref="P14:Q14"/>
    <mergeCell ref="U14:W14"/>
    <mergeCell ref="Y14:AB14"/>
    <mergeCell ref="AC14:AD14"/>
    <mergeCell ref="A13:K13"/>
    <mergeCell ref="L13:O13"/>
    <mergeCell ref="P13:Q13"/>
    <mergeCell ref="R13:T13"/>
    <mergeCell ref="U13:W13"/>
    <mergeCell ref="Y13:AB13"/>
    <mergeCell ref="A16:K16"/>
    <mergeCell ref="L16:O16"/>
    <mergeCell ref="P16:Q16"/>
    <mergeCell ref="U16:W16"/>
    <mergeCell ref="Y16:AB16"/>
    <mergeCell ref="AC16:AD16"/>
    <mergeCell ref="A15:K15"/>
    <mergeCell ref="L15:O15"/>
    <mergeCell ref="P15:Q15"/>
    <mergeCell ref="U15:W15"/>
    <mergeCell ref="Y15:AB15"/>
    <mergeCell ref="AC15:AD15"/>
    <mergeCell ref="F19:K19"/>
    <mergeCell ref="L19:O19"/>
    <mergeCell ref="P19:Q19"/>
    <mergeCell ref="Y19:AB19"/>
    <mergeCell ref="AC19:AD19"/>
    <mergeCell ref="A17:I17"/>
    <mergeCell ref="J17:K17"/>
    <mergeCell ref="L17:O17"/>
    <mergeCell ref="P17:Q17"/>
    <mergeCell ref="U17:W17"/>
    <mergeCell ref="Y17:AB17"/>
    <mergeCell ref="C28:N28"/>
    <mergeCell ref="Q28:AB28"/>
    <mergeCell ref="G29:J29"/>
    <mergeCell ref="K29:N29"/>
    <mergeCell ref="U29:X29"/>
    <mergeCell ref="Y29:AB29"/>
    <mergeCell ref="F20:K20"/>
    <mergeCell ref="L20:O20"/>
    <mergeCell ref="F21:K21"/>
    <mergeCell ref="L21:O21"/>
    <mergeCell ref="P21:Q21"/>
    <mergeCell ref="L23:O23"/>
    <mergeCell ref="C31:F31"/>
    <mergeCell ref="G31:J31"/>
    <mergeCell ref="K31:N31"/>
    <mergeCell ref="Q31:T31"/>
    <mergeCell ref="U31:X31"/>
    <mergeCell ref="Y31:AB31"/>
    <mergeCell ref="C30:F30"/>
    <mergeCell ref="G30:J30"/>
    <mergeCell ref="K30:N30"/>
    <mergeCell ref="Q30:T30"/>
    <mergeCell ref="U30:X30"/>
    <mergeCell ref="Y30:AB30"/>
    <mergeCell ref="C33:F33"/>
    <mergeCell ref="G33:J33"/>
    <mergeCell ref="K33:N33"/>
    <mergeCell ref="Q33:T33"/>
    <mergeCell ref="U33:X33"/>
    <mergeCell ref="Y33:AB33"/>
    <mergeCell ref="C32:F32"/>
    <mergeCell ref="G32:J32"/>
    <mergeCell ref="K32:N32"/>
    <mergeCell ref="Q32:T32"/>
    <mergeCell ref="U32:X32"/>
    <mergeCell ref="Y32:AB32"/>
  </mergeCells>
  <conditionalFormatting sqref="D21">
    <cfRule type="cellIs" dxfId="20" priority="13" operator="lessThan">
      <formula>0</formula>
    </cfRule>
  </conditionalFormatting>
  <conditionalFormatting sqref="L24:O24">
    <cfRule type="expression" priority="9" stopIfTrue="1">
      <formula>J22=""</formula>
    </cfRule>
    <cfRule type="expression" dxfId="19" priority="10">
      <formula>L23&gt;Y35</formula>
    </cfRule>
    <cfRule type="expression" dxfId="18" priority="11">
      <formula>L24&gt;K31:K33</formula>
    </cfRule>
    <cfRule type="expression" dxfId="17" priority="12">
      <formula>L24&lt;G31:G33</formula>
    </cfRule>
  </conditionalFormatting>
  <conditionalFormatting sqref="L15:O15">
    <cfRule type="expression" dxfId="16" priority="7">
      <formula>L15&gt;120</formula>
    </cfRule>
    <cfRule type="expression" dxfId="15" priority="8">
      <formula>L15+L16&gt;120</formula>
    </cfRule>
  </conditionalFormatting>
  <conditionalFormatting sqref="L16:O16">
    <cfRule type="expression" dxfId="14" priority="5">
      <formula>L16&gt;50</formula>
    </cfRule>
    <cfRule type="expression" dxfId="13" priority="6">
      <formula>L15+L16&gt;120</formula>
    </cfRule>
  </conditionalFormatting>
  <conditionalFormatting sqref="L19:O19">
    <cfRule type="expression" dxfId="12" priority="4">
      <formula>L19&gt;L10</formula>
    </cfRule>
  </conditionalFormatting>
  <conditionalFormatting sqref="L20:O20">
    <cfRule type="expression" dxfId="11" priority="1">
      <formula>L19&gt;I35</formula>
    </cfRule>
    <cfRule type="expression" dxfId="10" priority="2">
      <formula>L20&gt;K31:K33</formula>
    </cfRule>
    <cfRule type="expression" dxfId="9" priority="3">
      <formula>L20&lt;G31:G33</formula>
    </cfRule>
  </conditionalFormatting>
  <printOptions horizontalCentered="1"/>
  <pageMargins left="0.5" right="0.5" top="0.5" bottom="0.5" header="0.3" footer="0.3"/>
  <pageSetup orientation="portrait" r:id="rId1"/>
  <ignoredErrors>
    <ignoredError sqref="L2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showGridLines="0" workbookViewId="0">
      <selection activeCell="L12" sqref="L12:O12"/>
    </sheetView>
  </sheetViews>
  <sheetFormatPr defaultColWidth="3.28515625" defaultRowHeight="17.25" customHeight="1"/>
  <cols>
    <col min="1" max="1" width="3.28515625" style="3"/>
    <col min="2" max="2" width="3.140625" style="3" customWidth="1"/>
    <col min="3" max="3" width="3.28515625" style="3" customWidth="1"/>
    <col min="4" max="4" width="3.140625" style="3" customWidth="1"/>
    <col min="5" max="5" width="3.28515625" style="3" customWidth="1"/>
    <col min="6" max="6" width="3.140625" style="3" customWidth="1"/>
    <col min="7" max="7" width="3.28515625" style="3" customWidth="1"/>
    <col min="8" max="8" width="3.140625" style="3" customWidth="1"/>
    <col min="9" max="9" width="3.28515625" style="3" customWidth="1"/>
    <col min="10" max="10" width="3.140625" style="3" customWidth="1"/>
    <col min="11" max="11" width="3.28515625" style="3"/>
    <col min="12" max="12" width="3.140625" style="3" customWidth="1"/>
    <col min="13" max="13" width="3.28515625" style="3"/>
    <col min="14" max="14" width="3.140625" style="3" customWidth="1"/>
    <col min="15" max="15" width="3.28515625" style="3"/>
    <col min="16" max="16" width="3.140625" style="3" customWidth="1"/>
    <col min="17" max="17" width="3.28515625" style="3"/>
    <col min="18" max="18" width="3.140625" style="3" customWidth="1"/>
    <col min="19" max="19" width="3.28515625" style="3"/>
    <col min="20" max="20" width="3.140625" style="3" customWidth="1"/>
    <col min="21" max="21" width="3.28515625" style="3"/>
    <col min="22" max="22" width="3.140625" style="3" customWidth="1"/>
    <col min="23" max="23" width="3.28515625" style="3"/>
    <col min="24" max="24" width="3.140625" style="3" customWidth="1"/>
    <col min="25" max="25" width="3.28515625" style="3"/>
    <col min="26" max="26" width="3.140625" style="3" customWidth="1"/>
    <col min="27" max="27" width="3.28515625" style="3"/>
    <col min="28" max="28" width="3.140625" style="3" customWidth="1"/>
    <col min="29" max="29" width="3.28515625" style="3"/>
    <col min="30" max="30" width="3.140625" style="3" customWidth="1"/>
    <col min="31" max="63" width="3.28515625" style="3"/>
    <col min="64" max="16384" width="3.28515625" style="2"/>
  </cols>
  <sheetData>
    <row r="1" spans="1:63" ht="17.25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4">
        <f ca="1">TODAY()</f>
        <v>44240</v>
      </c>
      <c r="AA1" s="44"/>
      <c r="AB1" s="44"/>
      <c r="AC1" s="44"/>
      <c r="AD1" s="44"/>
    </row>
    <row r="5" spans="1:63" ht="17.25" customHeight="1">
      <c r="A5" s="70" t="s">
        <v>39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9" t="s">
        <v>40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7.25" customHeight="1">
      <c r="A6" s="1"/>
      <c r="B6" s="1"/>
      <c r="C6" s="1"/>
      <c r="D6" s="1"/>
      <c r="F6" s="1"/>
      <c r="G6" s="1"/>
      <c r="H6" s="1"/>
      <c r="I6" s="1"/>
      <c r="J6" s="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7.25" customHeight="1">
      <c r="A7" s="76" t="s">
        <v>46</v>
      </c>
      <c r="B7" s="76"/>
      <c r="C7" s="76"/>
      <c r="D7" s="76"/>
      <c r="E7" s="76"/>
      <c r="F7" s="76"/>
      <c r="G7" s="76"/>
      <c r="H7" s="76"/>
      <c r="I7" s="76"/>
      <c r="J7" s="76"/>
      <c r="K7" s="77"/>
      <c r="L7" s="74"/>
      <c r="M7" s="75"/>
      <c r="S7" s="58"/>
      <c r="T7" s="59"/>
      <c r="U7" s="51" t="s">
        <v>47</v>
      </c>
      <c r="V7" s="57"/>
      <c r="W7" s="57"/>
      <c r="X7" s="57"/>
      <c r="Y7" s="57"/>
      <c r="Z7" s="57"/>
      <c r="AA7" s="57"/>
      <c r="AB7" s="57"/>
      <c r="AC7" s="57"/>
      <c r="AD7" s="57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 customHeight="1">
      <c r="F8" s="3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 customHeight="1">
      <c r="D9" s="36"/>
      <c r="F9" s="36"/>
      <c r="G9" s="36"/>
      <c r="I9" s="36"/>
      <c r="L9" s="71" t="s">
        <v>3</v>
      </c>
      <c r="M9" s="71"/>
      <c r="N9" s="71"/>
      <c r="O9" s="71"/>
      <c r="R9" s="44" t="s">
        <v>2</v>
      </c>
      <c r="S9" s="44"/>
      <c r="T9" s="44"/>
      <c r="U9" s="44" t="s">
        <v>23</v>
      </c>
      <c r="V9" s="44"/>
      <c r="W9" s="44"/>
      <c r="Y9" s="44" t="s">
        <v>5</v>
      </c>
      <c r="Z9" s="44"/>
      <c r="AA9" s="44"/>
      <c r="AB9" s="4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 customHeight="1">
      <c r="A10" s="42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5"/>
      <c r="L10" s="46">
        <v>1750</v>
      </c>
      <c r="M10" s="47"/>
      <c r="N10" s="47"/>
      <c r="O10" s="48"/>
      <c r="P10" s="57" t="s">
        <v>7</v>
      </c>
      <c r="Q10" s="57"/>
      <c r="R10" s="44" t="s">
        <v>45</v>
      </c>
      <c r="S10" s="44"/>
      <c r="T10" s="4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7.25" customHeight="1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5"/>
      <c r="L11" s="46">
        <v>1144</v>
      </c>
      <c r="M11" s="47"/>
      <c r="N11" s="47"/>
      <c r="O11" s="48"/>
      <c r="P11" s="57" t="s">
        <v>7</v>
      </c>
      <c r="Q11" s="57"/>
      <c r="S11" s="13"/>
      <c r="T11" s="13"/>
      <c r="U11" s="46">
        <f>Y11/L11</f>
        <v>11.480979020979021</v>
      </c>
      <c r="V11" s="47"/>
      <c r="W11" s="48"/>
      <c r="X11" s="3" t="s">
        <v>9</v>
      </c>
      <c r="Y11" s="46">
        <v>13134.24</v>
      </c>
      <c r="Z11" s="47"/>
      <c r="AA11" s="47"/>
      <c r="AB11" s="48"/>
      <c r="AC11" s="44" t="s">
        <v>10</v>
      </c>
      <c r="AD11" s="4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42" t="s">
        <v>41</v>
      </c>
      <c r="B12" s="42"/>
      <c r="C12" s="42"/>
      <c r="D12" s="42"/>
      <c r="E12" s="42"/>
      <c r="F12" s="42"/>
      <c r="G12" s="42"/>
      <c r="H12" s="42"/>
      <c r="I12" s="42"/>
      <c r="J12" s="42"/>
      <c r="K12" s="45"/>
      <c r="L12" s="66"/>
      <c r="M12" s="67"/>
      <c r="N12" s="67"/>
      <c r="O12" s="68"/>
      <c r="P12" s="57" t="s">
        <v>7</v>
      </c>
      <c r="Q12" s="57"/>
      <c r="R12" s="72">
        <v>2</v>
      </c>
      <c r="S12" s="73"/>
      <c r="T12" s="82"/>
      <c r="U12" s="46">
        <f>11+(0.5*R12)</f>
        <v>12</v>
      </c>
      <c r="V12" s="47"/>
      <c r="W12" s="48"/>
      <c r="X12" s="3" t="s">
        <v>9</v>
      </c>
      <c r="Y12" s="46">
        <f t="shared" ref="Y12:Y15" si="0">L12*U12</f>
        <v>0</v>
      </c>
      <c r="Z12" s="47"/>
      <c r="AA12" s="47"/>
      <c r="AB12" s="48"/>
      <c r="AC12" s="44" t="s">
        <v>10</v>
      </c>
      <c r="AD12" s="4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7.25" customHeight="1">
      <c r="A13" s="42" t="s">
        <v>42</v>
      </c>
      <c r="B13" s="42"/>
      <c r="C13" s="42"/>
      <c r="D13" s="42"/>
      <c r="E13" s="42"/>
      <c r="F13" s="42"/>
      <c r="G13" s="42"/>
      <c r="H13" s="42"/>
      <c r="I13" s="42"/>
      <c r="J13" s="42"/>
      <c r="K13" s="45"/>
      <c r="L13" s="66"/>
      <c r="M13" s="67"/>
      <c r="N13" s="67"/>
      <c r="O13" s="68"/>
      <c r="P13" s="57" t="s">
        <v>7</v>
      </c>
      <c r="Q13" s="57"/>
      <c r="R13" s="83"/>
      <c r="S13" s="83"/>
      <c r="T13" s="83"/>
      <c r="U13" s="46">
        <v>43</v>
      </c>
      <c r="V13" s="47"/>
      <c r="W13" s="48"/>
      <c r="X13" s="3" t="s">
        <v>9</v>
      </c>
      <c r="Y13" s="46">
        <f t="shared" si="0"/>
        <v>0</v>
      </c>
      <c r="Z13" s="47"/>
      <c r="AA13" s="47"/>
      <c r="AB13" s="48"/>
      <c r="AC13" s="44" t="s">
        <v>10</v>
      </c>
      <c r="AD13" s="4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 customHeight="1">
      <c r="A14" s="42" t="s">
        <v>22</v>
      </c>
      <c r="B14" s="42"/>
      <c r="C14" s="42"/>
      <c r="D14" s="42"/>
      <c r="E14" s="42"/>
      <c r="F14" s="42"/>
      <c r="G14" s="42"/>
      <c r="H14" s="42"/>
      <c r="I14" s="42"/>
      <c r="J14" s="42"/>
      <c r="K14" s="45"/>
      <c r="L14" s="66"/>
      <c r="M14" s="67"/>
      <c r="N14" s="67"/>
      <c r="O14" s="68"/>
      <c r="P14" s="57" t="s">
        <v>7</v>
      </c>
      <c r="Q14" s="57"/>
      <c r="U14" s="46">
        <v>69</v>
      </c>
      <c r="V14" s="47"/>
      <c r="W14" s="48"/>
      <c r="X14" s="3" t="s">
        <v>9</v>
      </c>
      <c r="Y14" s="46">
        <f t="shared" si="0"/>
        <v>0</v>
      </c>
      <c r="Z14" s="47"/>
      <c r="AA14" s="47"/>
      <c r="AB14" s="48"/>
      <c r="AC14" s="44" t="s">
        <v>10</v>
      </c>
      <c r="AD14" s="4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25" customHeight="1">
      <c r="A15" s="42" t="s">
        <v>50</v>
      </c>
      <c r="B15" s="42"/>
      <c r="C15" s="42"/>
      <c r="D15" s="42"/>
      <c r="E15" s="42"/>
      <c r="F15" s="42"/>
      <c r="G15" s="42"/>
      <c r="H15" s="42"/>
      <c r="I15" s="45"/>
      <c r="J15" s="62"/>
      <c r="K15" s="63"/>
      <c r="L15" s="46">
        <f>6*J15</f>
        <v>0</v>
      </c>
      <c r="M15" s="47"/>
      <c r="N15" s="47"/>
      <c r="O15" s="48"/>
      <c r="P15" s="57" t="s">
        <v>7</v>
      </c>
      <c r="Q15" s="57"/>
      <c r="U15" s="46">
        <v>24.5</v>
      </c>
      <c r="V15" s="47"/>
      <c r="W15" s="48"/>
      <c r="X15" s="3" t="s">
        <v>9</v>
      </c>
      <c r="Y15" s="46">
        <f t="shared" si="0"/>
        <v>0</v>
      </c>
      <c r="Z15" s="47"/>
      <c r="AA15" s="47"/>
      <c r="AB15" s="48"/>
      <c r="AC15" s="44" t="s">
        <v>10</v>
      </c>
      <c r="AD15" s="4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 customHeight="1">
      <c r="A16" s="42" t="s">
        <v>49</v>
      </c>
      <c r="B16" s="42"/>
      <c r="C16" s="42"/>
      <c r="D16" s="42"/>
      <c r="E16" s="42"/>
      <c r="F16" s="42"/>
      <c r="G16" s="42"/>
      <c r="H16" s="42"/>
      <c r="I16" s="45"/>
      <c r="J16" s="60">
        <v>36</v>
      </c>
      <c r="K16" s="61"/>
      <c r="P16" s="35"/>
      <c r="Q16" s="5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7.25" customHeight="1">
      <c r="C17" s="35"/>
      <c r="D17" s="4"/>
      <c r="F17" s="42" t="s">
        <v>52</v>
      </c>
      <c r="G17" s="42"/>
      <c r="H17" s="42"/>
      <c r="I17" s="42"/>
      <c r="J17" s="42"/>
      <c r="K17" s="45"/>
      <c r="L17" s="46">
        <f>SUM(L11:L15)</f>
        <v>1144</v>
      </c>
      <c r="M17" s="47"/>
      <c r="N17" s="47"/>
      <c r="O17" s="48"/>
      <c r="P17" s="57" t="s">
        <v>7</v>
      </c>
      <c r="Q17" s="57"/>
      <c r="Y17" s="46">
        <f>SUM(Y11:Y15)</f>
        <v>13134.24</v>
      </c>
      <c r="Z17" s="47"/>
      <c r="AA17" s="47"/>
      <c r="AB17" s="48"/>
      <c r="AC17" s="44" t="s">
        <v>10</v>
      </c>
      <c r="AD17" s="4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7.25" customHeight="1">
      <c r="C18" s="35"/>
      <c r="D18" s="4"/>
      <c r="F18" s="42" t="s">
        <v>51</v>
      </c>
      <c r="G18" s="42"/>
      <c r="H18" s="42"/>
      <c r="I18" s="42"/>
      <c r="J18" s="42"/>
      <c r="K18" s="45"/>
      <c r="L18" s="46">
        <f>Y17/L17</f>
        <v>11.480979020979021</v>
      </c>
      <c r="M18" s="47"/>
      <c r="N18" s="47"/>
      <c r="O18" s="48"/>
      <c r="P18" s="3" t="s">
        <v>9</v>
      </c>
      <c r="R18" s="33" t="s">
        <v>56</v>
      </c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 customHeight="1">
      <c r="C19" s="35"/>
      <c r="D19" s="4"/>
      <c r="F19" s="42" t="s">
        <v>16</v>
      </c>
      <c r="G19" s="42"/>
      <c r="H19" s="42"/>
      <c r="I19" s="42"/>
      <c r="J19" s="42"/>
      <c r="K19" s="45"/>
      <c r="L19" s="46">
        <f>L10-L17</f>
        <v>606</v>
      </c>
      <c r="M19" s="47"/>
      <c r="N19" s="47"/>
      <c r="O19" s="48"/>
      <c r="P19" s="57" t="s">
        <v>7</v>
      </c>
      <c r="Q19" s="57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 customHeight="1">
      <c r="A20" s="42" t="s">
        <v>53</v>
      </c>
      <c r="B20" s="42"/>
      <c r="C20" s="42"/>
      <c r="D20" s="42"/>
      <c r="E20" s="42"/>
      <c r="F20" s="42"/>
      <c r="G20" s="42"/>
      <c r="H20" s="42"/>
      <c r="I20" s="45"/>
      <c r="J20" s="62"/>
      <c r="K20" s="63"/>
      <c r="L20" s="46" t="str">
        <f>IF(J20="","",6*J20)</f>
        <v/>
      </c>
      <c r="M20" s="47"/>
      <c r="N20" s="47"/>
      <c r="O20" s="48"/>
      <c r="P20" s="57" t="s">
        <v>7</v>
      </c>
      <c r="Q20" s="57"/>
      <c r="U20" s="46">
        <v>24.5</v>
      </c>
      <c r="V20" s="47"/>
      <c r="W20" s="48"/>
      <c r="X20" s="3" t="s">
        <v>9</v>
      </c>
      <c r="Y20" s="46" t="str">
        <f>IF(J20="","",L20*U20)</f>
        <v/>
      </c>
      <c r="Z20" s="47"/>
      <c r="AA20" s="47"/>
      <c r="AB20" s="48"/>
      <c r="AC20" s="44" t="s">
        <v>10</v>
      </c>
      <c r="AD20" s="44"/>
    </row>
    <row r="21" spans="1:63" ht="17.25" customHeight="1">
      <c r="C21" s="35"/>
      <c r="D21" s="6"/>
      <c r="E21" s="7"/>
      <c r="F21" s="42" t="s">
        <v>54</v>
      </c>
      <c r="G21" s="42"/>
      <c r="H21" s="42"/>
      <c r="I21" s="42"/>
      <c r="J21" s="42"/>
      <c r="K21" s="45"/>
      <c r="L21" s="46" t="str">
        <f>IF(J20="","",SUM(L11:L14)+L20)</f>
        <v/>
      </c>
      <c r="M21" s="47"/>
      <c r="N21" s="47"/>
      <c r="O21" s="48"/>
      <c r="P21" s="57" t="s">
        <v>7</v>
      </c>
      <c r="Q21" s="57"/>
      <c r="Y21" s="46" t="str">
        <f>IF(J20="","",SUM(Y9:Y14)+Y20)</f>
        <v/>
      </c>
      <c r="Z21" s="47"/>
      <c r="AA21" s="47"/>
      <c r="AB21" s="48"/>
      <c r="AC21" s="44" t="s">
        <v>10</v>
      </c>
      <c r="AD21" s="44"/>
    </row>
    <row r="22" spans="1:63" ht="17.25" customHeight="1">
      <c r="C22" s="35"/>
      <c r="D22" s="6"/>
      <c r="E22" s="7"/>
      <c r="F22" s="42" t="s">
        <v>55</v>
      </c>
      <c r="G22" s="42"/>
      <c r="H22" s="42"/>
      <c r="I22" s="42"/>
      <c r="J22" s="42"/>
      <c r="K22" s="45"/>
      <c r="L22" s="46" t="str">
        <f>IF(J20="","",Y21/L21)</f>
        <v/>
      </c>
      <c r="M22" s="47"/>
      <c r="N22" s="47"/>
      <c r="O22" s="48"/>
      <c r="P22" s="3" t="s">
        <v>9</v>
      </c>
      <c r="R22" s="32" t="s">
        <v>56</v>
      </c>
    </row>
    <row r="23" spans="1:63" ht="17.25" customHeight="1">
      <c r="C23" s="35"/>
      <c r="D23" s="6"/>
      <c r="E23" s="7"/>
      <c r="F23" s="7"/>
      <c r="G23" s="7"/>
      <c r="H23" s="8"/>
      <c r="I23" s="6"/>
      <c r="T23" s="49"/>
      <c r="U23" s="50"/>
      <c r="V23" s="51" t="s">
        <v>48</v>
      </c>
      <c r="W23" s="52"/>
      <c r="X23" s="52"/>
      <c r="Y23" s="52"/>
      <c r="Z23" s="52"/>
      <c r="AA23" s="52"/>
      <c r="AB23" s="52"/>
      <c r="AC23" s="52"/>
      <c r="AD23" s="52"/>
    </row>
    <row r="24" spans="1:63" ht="17.25" customHeight="1">
      <c r="C24" s="35"/>
      <c r="D24" s="6"/>
      <c r="E24" s="7"/>
      <c r="F24" s="7"/>
      <c r="G24" s="7"/>
      <c r="H24" s="8"/>
      <c r="I24" s="6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6" spans="1:63" ht="17.25" customHeight="1">
      <c r="C26" s="44" t="s">
        <v>26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Q26" s="44" t="s">
        <v>43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1:63" ht="17.25" customHeight="1">
      <c r="C27" s="36"/>
      <c r="D27" s="36"/>
      <c r="G27" s="44" t="s">
        <v>24</v>
      </c>
      <c r="H27" s="44"/>
      <c r="I27" s="44"/>
      <c r="J27" s="44"/>
      <c r="K27" s="44" t="s">
        <v>25</v>
      </c>
      <c r="L27" s="44"/>
      <c r="M27" s="44"/>
      <c r="N27" s="44"/>
      <c r="U27" s="44" t="s">
        <v>24</v>
      </c>
      <c r="V27" s="44"/>
      <c r="W27" s="44"/>
      <c r="X27" s="44"/>
      <c r="Y27" s="44" t="s">
        <v>25</v>
      </c>
      <c r="Z27" s="44"/>
      <c r="AA27" s="44"/>
      <c r="AB27" s="44"/>
    </row>
    <row r="28" spans="1:63" ht="17.25" customHeight="1">
      <c r="B28" s="36"/>
      <c r="C28" s="44" t="s">
        <v>3</v>
      </c>
      <c r="D28" s="44"/>
      <c r="E28" s="44"/>
      <c r="F28" s="44"/>
      <c r="G28" s="44" t="s">
        <v>23</v>
      </c>
      <c r="H28" s="44"/>
      <c r="I28" s="44"/>
      <c r="J28" s="44"/>
      <c r="K28" s="44" t="s">
        <v>23</v>
      </c>
      <c r="L28" s="44"/>
      <c r="M28" s="44"/>
      <c r="N28" s="44"/>
      <c r="Q28" s="44" t="s">
        <v>3</v>
      </c>
      <c r="R28" s="44"/>
      <c r="S28" s="44"/>
      <c r="T28" s="44"/>
      <c r="U28" s="44" t="s">
        <v>23</v>
      </c>
      <c r="V28" s="44"/>
      <c r="W28" s="44"/>
      <c r="X28" s="44"/>
      <c r="Y28" s="44" t="s">
        <v>23</v>
      </c>
      <c r="Z28" s="44"/>
      <c r="AA28" s="44"/>
      <c r="AB28" s="44"/>
    </row>
    <row r="29" spans="1:63" ht="17.25" customHeight="1">
      <c r="B29" s="22"/>
      <c r="C29" s="56">
        <v>1200</v>
      </c>
      <c r="D29" s="56"/>
      <c r="E29" s="56"/>
      <c r="F29" s="56"/>
      <c r="G29" s="55">
        <v>10.5</v>
      </c>
      <c r="H29" s="55"/>
      <c r="I29" s="55"/>
      <c r="J29" s="55"/>
      <c r="K29" s="55">
        <v>19.2</v>
      </c>
      <c r="L29" s="55"/>
      <c r="M29" s="55"/>
      <c r="N29" s="55"/>
      <c r="Q29" s="56">
        <v>1200</v>
      </c>
      <c r="R29" s="56"/>
      <c r="S29" s="56"/>
      <c r="T29" s="56"/>
      <c r="U29" s="55">
        <v>10.5</v>
      </c>
      <c r="V29" s="55"/>
      <c r="W29" s="55"/>
      <c r="X29" s="55"/>
      <c r="Y29" s="55">
        <v>16.3</v>
      </c>
      <c r="Z29" s="55"/>
      <c r="AA29" s="55"/>
      <c r="AB29" s="55"/>
    </row>
    <row r="30" spans="1:63" ht="17.25" customHeight="1">
      <c r="B30" s="22"/>
      <c r="C30" s="56">
        <v>1325</v>
      </c>
      <c r="D30" s="56"/>
      <c r="E30" s="56"/>
      <c r="F30" s="56"/>
      <c r="G30" s="55">
        <v>10.5</v>
      </c>
      <c r="H30" s="55"/>
      <c r="I30" s="55"/>
      <c r="J30" s="55"/>
      <c r="K30" s="55">
        <v>19.2</v>
      </c>
      <c r="L30" s="55"/>
      <c r="M30" s="55"/>
      <c r="N30" s="55"/>
      <c r="Q30" s="56">
        <v>1325</v>
      </c>
      <c r="R30" s="56"/>
      <c r="S30" s="56"/>
      <c r="T30" s="56"/>
      <c r="U30" s="55">
        <v>10.5</v>
      </c>
      <c r="V30" s="55"/>
      <c r="W30" s="55"/>
      <c r="X30" s="55"/>
      <c r="Y30" s="55">
        <v>16.3</v>
      </c>
      <c r="Z30" s="55"/>
      <c r="AA30" s="55"/>
      <c r="AB30" s="55"/>
    </row>
    <row r="31" spans="1:63" ht="17.25" customHeight="1">
      <c r="A31" s="12"/>
      <c r="B31" s="22"/>
      <c r="C31" s="56">
        <v>1750</v>
      </c>
      <c r="D31" s="56"/>
      <c r="E31" s="56"/>
      <c r="F31" s="56"/>
      <c r="G31" s="55">
        <v>14.2</v>
      </c>
      <c r="H31" s="55"/>
      <c r="I31" s="55"/>
      <c r="J31" s="55"/>
      <c r="K31" s="55">
        <v>19.2</v>
      </c>
      <c r="L31" s="55"/>
      <c r="M31" s="55"/>
      <c r="N31" s="55"/>
      <c r="Q31" s="56">
        <v>1750</v>
      </c>
      <c r="R31" s="56"/>
      <c r="S31" s="56"/>
      <c r="T31" s="56"/>
      <c r="U31" s="55">
        <v>14.2</v>
      </c>
      <c r="V31" s="55"/>
      <c r="W31" s="55"/>
      <c r="X31" s="55"/>
      <c r="Y31" s="55">
        <v>16.3</v>
      </c>
      <c r="Z31" s="55"/>
      <c r="AA31" s="55"/>
      <c r="AB31" s="55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7.25" customHeight="1">
      <c r="B32" s="22"/>
      <c r="C32" s="12"/>
      <c r="D32" s="12"/>
    </row>
    <row r="33" spans="1:63" ht="17.25" customHeight="1">
      <c r="A33" s="53" t="s">
        <v>57</v>
      </c>
      <c r="B33" s="53"/>
      <c r="C33" s="53"/>
      <c r="D33" s="53"/>
      <c r="E33" s="53"/>
      <c r="F33" s="53"/>
      <c r="G33" s="53"/>
      <c r="H33" s="53"/>
      <c r="I33" s="54">
        <f>(114.8648648*L18)+118.918918</f>
        <v>1437.6800210163917</v>
      </c>
      <c r="J33" s="54"/>
      <c r="K33" s="54"/>
      <c r="L33" s="54"/>
      <c r="M33" s="44" t="s">
        <v>7</v>
      </c>
      <c r="N33" s="44"/>
      <c r="P33" s="42" t="s">
        <v>58</v>
      </c>
      <c r="Q33" s="42"/>
      <c r="R33" s="42"/>
      <c r="S33" s="42"/>
      <c r="T33" s="42"/>
      <c r="U33" s="42"/>
      <c r="V33" s="42"/>
      <c r="W33" s="42"/>
      <c r="X33" s="42"/>
      <c r="Y33" s="54" t="str">
        <f>IF(J20="","",(114.8648648*L22)+118.918918)</f>
        <v/>
      </c>
      <c r="Z33" s="54"/>
      <c r="AA33" s="54"/>
      <c r="AB33" s="54"/>
    </row>
    <row r="34" spans="1:63" ht="17.25" customHeight="1">
      <c r="A34" s="42" t="s">
        <v>59</v>
      </c>
      <c r="B34" s="42"/>
      <c r="C34" s="42"/>
      <c r="D34" s="42"/>
      <c r="E34" s="42"/>
      <c r="F34" s="42"/>
      <c r="G34" s="42"/>
      <c r="H34" s="42"/>
      <c r="I34" s="43">
        <f>IF(L18&gt;I33,L18,I33)</f>
        <v>1437.6800210163917</v>
      </c>
      <c r="J34" s="43"/>
      <c r="K34" s="43"/>
      <c r="L34" s="43"/>
      <c r="P34" s="42" t="s">
        <v>59</v>
      </c>
      <c r="Q34" s="42"/>
      <c r="R34" s="42"/>
      <c r="S34" s="42"/>
      <c r="T34" s="42"/>
      <c r="U34" s="42"/>
      <c r="V34" s="42"/>
      <c r="W34" s="42"/>
      <c r="X34" s="42"/>
      <c r="Y34" s="43" t="str">
        <f>IF(L22&gt;Y33,L22,Y33)</f>
        <v/>
      </c>
      <c r="Z34" s="43"/>
      <c r="AA34" s="43"/>
      <c r="AB34" s="43"/>
    </row>
    <row r="37" spans="1:63" ht="17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7.25" customHeight="1">
      <c r="A43" s="44" t="s">
        <v>60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</sheetData>
  <sheetProtection password="A664" sheet="1" objects="1" scenarios="1" selectLockedCells="1"/>
  <mergeCells count="118">
    <mergeCell ref="G31:J31"/>
    <mergeCell ref="K31:N31"/>
    <mergeCell ref="Q31:T31"/>
    <mergeCell ref="U31:X31"/>
    <mergeCell ref="Y31:AB31"/>
    <mergeCell ref="A34:H34"/>
    <mergeCell ref="I34:L34"/>
    <mergeCell ref="P34:X34"/>
    <mergeCell ref="Y34:AB34"/>
    <mergeCell ref="F18:K18"/>
    <mergeCell ref="L18:O18"/>
    <mergeCell ref="F19:K19"/>
    <mergeCell ref="L19:O19"/>
    <mergeCell ref="P19:Q19"/>
    <mergeCell ref="Y28:AB28"/>
    <mergeCell ref="C26:N26"/>
    <mergeCell ref="Q26:AB26"/>
    <mergeCell ref="G27:J27"/>
    <mergeCell ref="K27:N27"/>
    <mergeCell ref="U27:X27"/>
    <mergeCell ref="Y27:AB27"/>
    <mergeCell ref="C28:F28"/>
    <mergeCell ref="G28:J28"/>
    <mergeCell ref="K28:N28"/>
    <mergeCell ref="Q28:T28"/>
    <mergeCell ref="U28:X28"/>
    <mergeCell ref="U20:W20"/>
    <mergeCell ref="Y20:AB20"/>
    <mergeCell ref="AC15:AD15"/>
    <mergeCell ref="F17:K17"/>
    <mergeCell ref="L17:O17"/>
    <mergeCell ref="P17:Q17"/>
    <mergeCell ref="Y17:AB17"/>
    <mergeCell ref="AC17:AD17"/>
    <mergeCell ref="A15:I15"/>
    <mergeCell ref="J15:K15"/>
    <mergeCell ref="L15:O15"/>
    <mergeCell ref="P15:Q15"/>
    <mergeCell ref="U15:W15"/>
    <mergeCell ref="Y15:AB15"/>
    <mergeCell ref="A16:I16"/>
    <mergeCell ref="J16:K16"/>
    <mergeCell ref="A12:K12"/>
    <mergeCell ref="L12:O12"/>
    <mergeCell ref="P12:Q12"/>
    <mergeCell ref="R12:T12"/>
    <mergeCell ref="U12:W12"/>
    <mergeCell ref="Y12:AB12"/>
    <mergeCell ref="AC12:AD12"/>
    <mergeCell ref="AC14:AD14"/>
    <mergeCell ref="AC13:AD13"/>
    <mergeCell ref="A13:K13"/>
    <mergeCell ref="L13:O13"/>
    <mergeCell ref="P13:Q13"/>
    <mergeCell ref="R13:T13"/>
    <mergeCell ref="U13:W13"/>
    <mergeCell ref="Y13:AB13"/>
    <mergeCell ref="A14:K14"/>
    <mergeCell ref="L14:O14"/>
    <mergeCell ref="P14:Q14"/>
    <mergeCell ref="U14:W14"/>
    <mergeCell ref="Y14:AB14"/>
    <mergeCell ref="A1:Y1"/>
    <mergeCell ref="Z1:AD1"/>
    <mergeCell ref="A5:O5"/>
    <mergeCell ref="P5:AD5"/>
    <mergeCell ref="A10:K10"/>
    <mergeCell ref="L10:O10"/>
    <mergeCell ref="P10:Q10"/>
    <mergeCell ref="A11:K11"/>
    <mergeCell ref="L11:O11"/>
    <mergeCell ref="P11:Q11"/>
    <mergeCell ref="U11:W11"/>
    <mergeCell ref="Y11:AB11"/>
    <mergeCell ref="AC11:AD11"/>
    <mergeCell ref="R10:T10"/>
    <mergeCell ref="A7:K7"/>
    <mergeCell ref="L7:M7"/>
    <mergeCell ref="S7:T7"/>
    <mergeCell ref="U7:AD7"/>
    <mergeCell ref="L9:O9"/>
    <mergeCell ref="R9:T9"/>
    <mergeCell ref="U9:W9"/>
    <mergeCell ref="Y9:AB9"/>
    <mergeCell ref="AC20:AD20"/>
    <mergeCell ref="Y21:AB21"/>
    <mergeCell ref="AC21:AD21"/>
    <mergeCell ref="A20:I20"/>
    <mergeCell ref="J20:K20"/>
    <mergeCell ref="L20:O20"/>
    <mergeCell ref="P20:Q20"/>
    <mergeCell ref="F21:K21"/>
    <mergeCell ref="L21:O21"/>
    <mergeCell ref="P21:Q21"/>
    <mergeCell ref="A43:AD43"/>
    <mergeCell ref="T23:U23"/>
    <mergeCell ref="V23:AD23"/>
    <mergeCell ref="A33:H33"/>
    <mergeCell ref="I33:L33"/>
    <mergeCell ref="M33:N33"/>
    <mergeCell ref="P33:X33"/>
    <mergeCell ref="Y33:AB33"/>
    <mergeCell ref="F22:K22"/>
    <mergeCell ref="L22:O22"/>
    <mergeCell ref="Y30:AB30"/>
    <mergeCell ref="C29:F29"/>
    <mergeCell ref="G29:J29"/>
    <mergeCell ref="K29:N29"/>
    <mergeCell ref="Q29:T29"/>
    <mergeCell ref="U29:X29"/>
    <mergeCell ref="Y29:AB29"/>
    <mergeCell ref="C30:F30"/>
    <mergeCell ref="G30:J30"/>
    <mergeCell ref="K30:N30"/>
    <mergeCell ref="Q30:T30"/>
    <mergeCell ref="U30:X30"/>
    <mergeCell ref="A42:AD42"/>
    <mergeCell ref="C31:F31"/>
  </mergeCells>
  <conditionalFormatting sqref="D19">
    <cfRule type="cellIs" dxfId="8" priority="11" operator="lessThan">
      <formula>0</formula>
    </cfRule>
  </conditionalFormatting>
  <conditionalFormatting sqref="L14:O14">
    <cfRule type="expression" dxfId="7" priority="5">
      <formula>L14&gt;100</formula>
    </cfRule>
  </conditionalFormatting>
  <conditionalFormatting sqref="L17:O17">
    <cfRule type="expression" dxfId="6" priority="4">
      <formula>L17&gt;L10</formula>
    </cfRule>
  </conditionalFormatting>
  <conditionalFormatting sqref="L22:O22">
    <cfRule type="expression" priority="41" stopIfTrue="1">
      <formula>J20=""</formula>
    </cfRule>
    <cfRule type="expression" dxfId="5" priority="42">
      <formula>L21&gt;Y33</formula>
    </cfRule>
    <cfRule type="expression" dxfId="4" priority="43">
      <formula>L22&gt;K29:K31</formula>
    </cfRule>
    <cfRule type="expression" dxfId="3" priority="44">
      <formula>L22&lt;G29:G31</formula>
    </cfRule>
  </conditionalFormatting>
  <conditionalFormatting sqref="L18:O18">
    <cfRule type="expression" dxfId="2" priority="45">
      <formula>L17&gt;I33</formula>
    </cfRule>
    <cfRule type="expression" dxfId="1" priority="46">
      <formula>L18&gt;K29:K31</formula>
    </cfRule>
    <cfRule type="expression" dxfId="0" priority="47">
      <formula>L18&lt;G29:G31</formula>
    </cfRule>
  </conditionalFormatting>
  <pageMargins left="0.5" right="0.5" top="0.5" bottom="0.5" header="0.3" footer="0.3"/>
  <pageSetup orientation="portrait" r:id="rId1"/>
  <ignoredErrors>
    <ignoredError sqref="L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N6694E</vt:lpstr>
      <vt:lpstr>N3547L</vt:lpstr>
      <vt:lpstr>N235ND</vt:lpstr>
      <vt:lpstr>N52993</vt:lpstr>
      <vt:lpstr>N6316S</vt:lpstr>
      <vt:lpstr>N401SS</vt:lpstr>
      <vt:lpstr>N9049H</vt:lpstr>
      <vt:lpstr>N501EL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clbrescia</dc:creator>
  <cp:lastModifiedBy>clbrescia</cp:lastModifiedBy>
  <cp:revision>10</cp:revision>
  <cp:lastPrinted>2021-02-08T07:05:47Z</cp:lastPrinted>
  <dcterms:created xsi:type="dcterms:W3CDTF">2017-08-13T18:27:22Z</dcterms:created>
  <dcterms:modified xsi:type="dcterms:W3CDTF">2021-02-14T04:34:18Z</dcterms:modified>
  <dc:language>en-US</dc:language>
</cp:coreProperties>
</file>